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0680" activeTab="0"/>
  </bookViews>
  <sheets>
    <sheet name="Район" sheetId="1" r:id="rId1"/>
  </sheets>
  <definedNames/>
  <calcPr fullCalcOnLoad="1"/>
</workbook>
</file>

<file path=xl/sharedStrings.xml><?xml version="1.0" encoding="utf-8"?>
<sst xmlns="http://schemas.openxmlformats.org/spreadsheetml/2006/main" count="305" uniqueCount="267">
  <si>
    <r>
      <rPr>
        <b/>
        <sz val="10"/>
        <rFont val="Arial Cyr"/>
        <family val="0"/>
      </rPr>
      <t xml:space="preserve">Приложение </t>
    </r>
    <r>
      <rPr>
        <sz val="10"/>
        <rFont val="Arial Cyr"/>
        <family val="0"/>
      </rPr>
      <t>к решению 
Еланской районной Думы 
№ 345 /51  от 21 июля  2009 года</t>
    </r>
  </si>
  <si>
    <t>Код бюджетн. классификации</t>
  </si>
  <si>
    <t xml:space="preserve"> </t>
  </si>
  <si>
    <t>Годовой план</t>
  </si>
  <si>
    <t>Исполнено за 12 месяцев</t>
  </si>
  <si>
    <t>% исполнения от годового плана</t>
  </si>
  <si>
    <t xml:space="preserve">Отклонение от  годового плана </t>
  </si>
  <si>
    <t>3</t>
  </si>
  <si>
    <t>4</t>
  </si>
  <si>
    <t>5</t>
  </si>
  <si>
    <t>6</t>
  </si>
  <si>
    <t>ДОХОДЫ</t>
  </si>
  <si>
    <t>000 1 00 00000 00 0000 000</t>
  </si>
  <si>
    <t xml:space="preserve"> Д О Х О Д Ы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</si>
  <si>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</si>
  <si>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</si>
  <si>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</si>
  <si>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</si>
  <si>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</si>
  <si>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</si>
  <si>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</si>
  <si>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</si>
  <si>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000 1 05 02000 01 0000 110</t>
  </si>
  <si>
    <t>Единый налог на вмененный доход для отдельных видов деятельности</t>
  </si>
  <si>
    <t>000 1 05 03000 01 0000 110</t>
  </si>
  <si>
    <t>Единый сельскохозяйств. налог</t>
  </si>
  <si>
    <t>000 1 05 04020 02 0000 110</t>
  </si>
  <si>
    <t>Налог, взимаемый в связи с применением патентной системы налогообложения</t>
  </si>
  <si>
    <t>000 1 08 00000 00 0000 000</t>
  </si>
  <si>
    <t>ГОСУДАРСТВЕННАЯ ПОШЛИНА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</si>
  <si>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</si>
  <si>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</si>
  <si>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</si>
  <si>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</si>
  <si>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</si>
  <si>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</si>
  <si>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</si>
  <si>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</si>
  <si>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</si>
  <si>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</si>
  <si>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</si>
  <si>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</si>
  <si>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</si>
  <si>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</si>
  <si>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000 2 19 00000 00 0000 000</t>
  </si>
  <si>
    <t>Возврат остатков субсидий и субвенций</t>
  </si>
  <si>
    <t>000 1 17 00000 00 0000 000</t>
  </si>
  <si>
    <t>ПРОЧИЕ НЕНАЛОГОВЫЕ ДОХОДЫ</t>
  </si>
  <si>
    <t>000 1 18 00000 00 0000 000</t>
  </si>
  <si>
    <t>Возврат остатков субсидий и субвенций из бюджетов поселений</t>
  </si>
  <si>
    <t>ИТОГО СОБСТВЕННЫХ ДОХОДОВ</t>
  </si>
  <si>
    <t>000 2 00 00000 00 0000 000</t>
  </si>
  <si>
    <t>БЕЗВОЗМЕЗДНЫЕ ПОСТУПЛЕНИЯ</t>
  </si>
  <si>
    <t>000 2 02 01000 00 0000 151</t>
  </si>
  <si>
    <t>ДОТАЦИЯ</t>
  </si>
  <si>
    <t>000 2 02 01001 05 0000 151</t>
  </si>
  <si>
    <t>- дотация на выравнивание бюджетной обеспеченности</t>
  </si>
  <si>
    <t>000 2 02 01003 05 0000 151</t>
  </si>
  <si>
    <t>- дотация на поддержку мер по обеспечению сбалансированности бюджетов</t>
  </si>
  <si>
    <t>000 2 02 02000 00 0000 151</t>
  </si>
  <si>
    <t>Субсидии от других бюджетов бюджетной системы Российской Федерации</t>
  </si>
  <si>
    <t>000 2 02 02008 00 0000 151</t>
  </si>
  <si>
    <t>Субсидия на обеспечение жильем молодых семей</t>
  </si>
  <si>
    <t>1 2 02 0205100 0000 151</t>
  </si>
  <si>
    <t>Субсидия на обеспечение жильем молодых семей (федеральные)</t>
  </si>
  <si>
    <t>000 2 02 02999 05 0000 151</t>
  </si>
  <si>
    <t>подготовка градостроительной документации</t>
  </si>
  <si>
    <t>000 2 02 02145 05 0000 151</t>
  </si>
  <si>
    <t>Субсидии бюджетам муниципальных районов на модернизацию региональных систем общего образования</t>
  </si>
  <si>
    <t>000 2 02 02077 05 0000 151</t>
  </si>
  <si>
    <t>Субсидии на капстроительство</t>
  </si>
  <si>
    <t>000 2 02 02051 00 0000 151</t>
  </si>
  <si>
    <t>Субсидия из федерального бюджета на на обеспечение жильем молодых семей</t>
  </si>
  <si>
    <t>софинансирование открытия групп дошкольного образования</t>
  </si>
  <si>
    <t>000 2 02 2999 05 0000 151</t>
  </si>
  <si>
    <t>Организация отдыха детей в летних лагерях</t>
  </si>
  <si>
    <t>000 2 02 02150 05 0000 151</t>
  </si>
  <si>
    <t>Программа  "Энергосбережение и повышение энергетической эффективности на период до 2020 года"</t>
  </si>
  <si>
    <t>Субсидия на организацию отдыха детей в каникулярное время на 2014 год</t>
  </si>
  <si>
    <t>индексация окладов пед. и медработников доп образования</t>
  </si>
  <si>
    <t>индексация окладов работников культуры</t>
  </si>
  <si>
    <t>индексация окладов работников культуры ДШИ</t>
  </si>
  <si>
    <t>муз.инструменты для ДШИ</t>
  </si>
  <si>
    <t>Субсидия на развитие общественной инфраструктуры муниципального значения</t>
  </si>
  <si>
    <t>000 2 02 02215 05 0000 151</t>
  </si>
  <si>
    <t>Субсидия на создание в общеобразовательных организациях , расположенных в сельской местности, условий для занятий физической культурой и спортом -федеральный бюджет</t>
  </si>
  <si>
    <t>энергосбережение</t>
  </si>
  <si>
    <t>000 2 02 03000 05 0000 151</t>
  </si>
  <si>
    <t xml:space="preserve">СУБВЕНЦИИ </t>
  </si>
  <si>
    <t>000 2 02 03003 05 0000 151</t>
  </si>
  <si>
    <t xml:space="preserve"> - субвенции местным бюджетам на выполнение федеральных полномочий по государственной регистрации актов гражданского состояния</t>
  </si>
  <si>
    <t>000 2 02 03007 05 0000 151</t>
  </si>
  <si>
    <t>составление списков присяжных заседателей</t>
  </si>
  <si>
    <t>000 2 02 03015 05 0000 151</t>
  </si>
  <si>
    <t>субвенции на обеспечение полномочий по первичному воинскому учету</t>
  </si>
  <si>
    <t>000 2 02 03020 05 0000 151</t>
  </si>
  <si>
    <t>подготовка и проведение Всероссийской переписи</t>
  </si>
  <si>
    <t>000 2 02 03021 05 0000 151</t>
  </si>
  <si>
    <t>субвенции на классное руководство</t>
  </si>
  <si>
    <t>000 2 02 03022 05 0000 151</t>
  </si>
  <si>
    <t>субвенции на субсидии гражданам по оплате жилья и коммунальных услуг</t>
  </si>
  <si>
    <t>000 2 02 03024 05 0000 151</t>
  </si>
  <si>
    <t>субвенции на передаваемые полномочия</t>
  </si>
  <si>
    <t>субвенции на реализацию ФЗ "О милиции"</t>
  </si>
  <si>
    <t>субвенции на питание детей из малообеспеченных семей и состоящих на учёте у фтизиатра</t>
  </si>
  <si>
    <t>субвенции на реализацию ФЗ "О молодых специалистах""</t>
  </si>
  <si>
    <t>субвенции на комиссии по делам несовершеннолетних</t>
  </si>
  <si>
    <t>субвенции на реализацию Закона об административных комиссиях</t>
  </si>
  <si>
    <t>субвенции на  организацию оказания медицинской помощи</t>
  </si>
  <si>
    <t>Компенсация выпадающих доходов ресурсоснабжающих организаций</t>
  </si>
  <si>
    <t>субвенции на обеспечение образовательного процесса</t>
  </si>
  <si>
    <t>субвенции на обеспечение образовательного процесса в дошкольном образовании</t>
  </si>
  <si>
    <t xml:space="preserve"> обеспечение деятельности комиссии по опеке несовершеннолетних</t>
  </si>
  <si>
    <t>Содержание архива</t>
  </si>
  <si>
    <t>000 2 02 03026 05 0000 151</t>
  </si>
  <si>
    <t>обеспечение жилыми помещениями детей-сирот</t>
  </si>
  <si>
    <t>обеспечение жилыми помещениями детей-сирот федеральные</t>
  </si>
  <si>
    <t>000 2 02 03027 05 0000 151</t>
  </si>
  <si>
    <t xml:space="preserve">выплата пособий по опеке и попечительству </t>
  </si>
  <si>
    <t>оплата приемному родителю</t>
  </si>
  <si>
    <t>000 202 03055 05 0000 151</t>
  </si>
  <si>
    <t>денежные выплаты ФАПам</t>
  </si>
  <si>
    <t>000 2 02 03029 05 0000 151</t>
  </si>
  <si>
    <t>компенсация части родительской платы за содержание ребенка в образовательных учреждениях</t>
  </si>
  <si>
    <t>отлов животных</t>
  </si>
  <si>
    <t>содержание скотомогильников</t>
  </si>
  <si>
    <t>000 2 02 04061 05 0000 151</t>
  </si>
  <si>
    <t>Межбюджетные трансферты, передаваемые  на завершение работ по МФЦ</t>
  </si>
  <si>
    <t>000 202 0401205 0000 151</t>
  </si>
  <si>
    <t>Средства полученные по взаимным расчетам</t>
  </si>
  <si>
    <t>000 2 02 04014 05 0000 151</t>
  </si>
  <si>
    <t xml:space="preserve">Межбюджетные трансферты, передаваемые  полномочия местного значения </t>
  </si>
  <si>
    <t>000 203 05099 050000180</t>
  </si>
  <si>
    <t>Прочие безвозмездные поступления от государственных организаций в бюджеты муниципальных районов</t>
  </si>
  <si>
    <t>000 207 05000 050000180</t>
  </si>
  <si>
    <t>Прочие безвозмездные поступления в бюджеты</t>
  </si>
  <si>
    <t>000 219 00000 050000180</t>
  </si>
  <si>
    <t>000 8 50 00000 00 0000 000</t>
  </si>
  <si>
    <t>ИТОГО доходов без прочих поступлений</t>
  </si>
  <si>
    <t>Внутренние обороты по доходам:</t>
  </si>
  <si>
    <t>000 2 03 05099 05 000 180</t>
  </si>
  <si>
    <t>Прочие безвозмездные поступления</t>
  </si>
  <si>
    <t>000 207 05020 050000180</t>
  </si>
  <si>
    <t>Поступления от денежных пожертвований,предоставляемых физическими лицами</t>
  </si>
  <si>
    <t>000 207 05030 050000180</t>
  </si>
  <si>
    <t>Прочие безвозмездные поступления в бюджеты муниципальных районов</t>
  </si>
  <si>
    <t>000 8 70 00000 00 0000 000</t>
  </si>
  <si>
    <t>ИТОГО внутренних оборотов по доходам:</t>
  </si>
  <si>
    <t>ВСЕГО ДОХОДОВ:</t>
  </si>
  <si>
    <t xml:space="preserve"> Р А С Х О Д Ы</t>
  </si>
  <si>
    <t>0100</t>
  </si>
  <si>
    <t>Общегосударственные вопросы</t>
  </si>
  <si>
    <t>0102</t>
  </si>
  <si>
    <t>Функционирование высшего должностного лица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</si>
  <si>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</si>
  <si>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</si>
  <si>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0104     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</si>
  <si>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</si>
  <si>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</si>
  <si>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</si>
  <si>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</si>
  <si>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органов финансового надзора</t>
  </si>
  <si>
    <t>0111</t>
  </si>
  <si>
    <t>Обслуживание государственного и муниципального долга</t>
  </si>
  <si>
    <t>0107</t>
  </si>
  <si>
    <t>Обеспечение проведения выборов и референдумов</t>
  </si>
  <si>
    <t xml:space="preserve">    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</si>
  <si>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</si>
  <si>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</si>
  <si>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</si>
  <si>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</si>
  <si>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</si>
  <si>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</si>
  <si>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</si>
  <si>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</si>
  <si>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Предупреждение и ликвидация последствий чрезвычайных ситуаций и стихийных бедствий, гражданская оборона</t>
  </si>
  <si>
    <t>0310</t>
  </si>
  <si>
    <t>Обеспечение противопожарной безопасности</t>
  </si>
  <si>
    <t>0400</t>
  </si>
  <si>
    <t>Национальная экономика</t>
  </si>
  <si>
    <t>0405</t>
  </si>
  <si>
    <t>Сельское хозяйство</t>
  </si>
  <si>
    <t>0408</t>
  </si>
  <si>
    <t>Транспорт</t>
  </si>
  <si>
    <t>0412</t>
  </si>
  <si>
    <t>Другие вопросы в области  национальной экономики</t>
  </si>
  <si>
    <t>0500</t>
  </si>
  <si>
    <t>Жилищно-коммунальное хозяйство</t>
  </si>
  <si>
    <t>0501</t>
  </si>
  <si>
    <t xml:space="preserve">Жилищное хозяйство 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</si>
  <si>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</si>
  <si>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</si>
  <si>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</si>
  <si>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</si>
  <si>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</si>
  <si>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</si>
  <si>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</si>
  <si>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</si>
  <si>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</si>
  <si>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</si>
  <si>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</si>
  <si>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</si>
  <si>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</si>
  <si>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</si>
  <si>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</si>
  <si>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</si>
  <si>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</si>
  <si>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</si>
  <si>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</si>
  <si>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</si>
  <si>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</si>
  <si>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, кинематография</t>
  </si>
  <si>
    <t>0801</t>
  </si>
  <si>
    <t xml:space="preserve">Культура </t>
  </si>
  <si>
    <t>0802</t>
  </si>
  <si>
    <t>Кинематография</t>
  </si>
  <si>
    <t>0803</t>
  </si>
  <si>
    <t>Телевидение и радиовещание</t>
  </si>
  <si>
    <t>0900</t>
  </si>
  <si>
    <t xml:space="preserve">Здравоохранение 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</si>
  <si>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</si>
  <si>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</si>
  <si>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</si>
  <si>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</si>
  <si>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</si>
  <si>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</si>
  <si>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0909</t>
  </si>
  <si>
    <t xml:space="preserve">Другие вопросы в области здравоохранения 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</si>
  <si>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</si>
  <si>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</si>
  <si>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</si>
  <si>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</si>
  <si>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</si>
  <si>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</si>
  <si>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</si>
  <si>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</si>
  <si>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</si>
  <si>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 xml:space="preserve"> Спорт и физическая культура </t>
  </si>
  <si>
    <t>1101</t>
  </si>
  <si>
    <t>1105</t>
  </si>
  <si>
    <t xml:space="preserve">Другие вопросы в области спорта и физической культуры </t>
  </si>
  <si>
    <t>1200</t>
  </si>
  <si>
    <t>Средства массовой информации</t>
  </si>
  <si>
    <t>1202</t>
  </si>
  <si>
    <t>Другие вопросы в области культуры, кинематографии и средств массовой информации</t>
  </si>
  <si>
    <t>1300</t>
  </si>
  <si>
    <t>1301</t>
  </si>
  <si>
    <t>ИТОГО РАСХОДОВ (по разделам)</t>
  </si>
  <si>
    <t>В том числе внутренние обороты по расходам:</t>
  </si>
  <si>
    <t>Межбюджетные трансферты</t>
  </si>
  <si>
    <t>Дотация из средств района ( спорт)</t>
  </si>
  <si>
    <t>Автодром</t>
  </si>
  <si>
    <t>Компенсация выпадающих доходов</t>
  </si>
  <si>
    <t>Наказы избирателей (местный бюджет)</t>
  </si>
  <si>
    <t>Модернизация котельных</t>
  </si>
  <si>
    <t>выборы</t>
  </si>
  <si>
    <t>строительство жилья</t>
  </si>
  <si>
    <t>приобретение жилья</t>
  </si>
  <si>
    <t>повышение оплаты труда работникам культуры</t>
  </si>
  <si>
    <t>Передача полномочий поселениям(отопление)</t>
  </si>
  <si>
    <t>ВСЕГО РАСХОДОВ:</t>
  </si>
  <si>
    <t>ПРОФИЦИТ БЮДЖЕТА (со знаком "плюс") ДЕФИЦИТ БЮДЖЕТА (со знаком "минус")</t>
  </si>
  <si>
    <r>
      <t xml:space="preserve">субвенции на льготы сельским специалистам по оплате ЖКУ </t>
    </r>
    <r>
      <rPr>
        <b/>
        <i/>
        <sz val="10"/>
        <color indexed="8"/>
        <rFont val="Times New Roman"/>
        <family val="1"/>
      </rPr>
      <t>медики</t>
    </r>
  </si>
  <si>
    <r>
      <t xml:space="preserve">субвенции на льготы сельским специалистам по оплате ЖКУ </t>
    </r>
    <r>
      <rPr>
        <b/>
        <i/>
        <sz val="10"/>
        <color indexed="8"/>
        <rFont val="Times New Roman"/>
        <family val="1"/>
      </rPr>
      <t>культработники</t>
    </r>
  </si>
  <si>
    <r>
      <t xml:space="preserve">субвенции на льготы сельским специалистам по оплате ЖКУ </t>
    </r>
    <r>
      <rPr>
        <b/>
        <i/>
        <sz val="10"/>
        <color indexed="8"/>
        <rFont val="Times New Roman"/>
        <family val="1"/>
      </rPr>
      <t>библиотекари и медики в школах</t>
    </r>
  </si>
  <si>
    <r>
      <t xml:space="preserve">субвенции на льготы сельским специалистам </t>
    </r>
    <r>
      <rPr>
        <b/>
        <i/>
        <sz val="10"/>
        <color indexed="8"/>
        <rFont val="Times New Roman"/>
        <family val="1"/>
      </rPr>
      <t>педагоги</t>
    </r>
    <r>
      <rPr>
        <i/>
        <sz val="10"/>
        <color indexed="8"/>
        <rFont val="Times New Roman"/>
        <family val="1"/>
      </rPr>
      <t xml:space="preserve"> по оплате ЖКУ</t>
    </r>
  </si>
  <si>
    <t>Анализ исполнения  бюджета Еланского муниципального района за 2014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</si>
</sst>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7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 Cyr"/>
      <family val="0"/>
    </font>
    <font>
      <b/>
      <sz val="7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2"/>
      <name val="Arial Cyr"/>
      <family val="0"/>
    </font>
    <font>
      <b/>
      <sz val="7"/>
      <name val="Arial Cyr"/>
      <family val="0"/>
    </font>
    <font>
      <b/>
      <sz val="9"/>
      <name val="Arial Cyr"/>
      <family val="0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7" fillId="0" borderId="0" xfId="52" applyFont="1" applyAlignment="1">
      <alignment textRotation="90"/>
      <protection/>
    </xf>
    <xf numFmtId="0" fontId="9" fillId="0" borderId="11" xfId="52" applyFont="1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center" vertical="center" wrapText="1"/>
      <protection/>
    </xf>
    <xf numFmtId="49" fontId="6" fillId="0" borderId="12" xfId="52" applyNumberFormat="1" applyFont="1" applyBorder="1" applyAlignment="1">
      <alignment horizontal="center" vertical="center" wrapText="1"/>
      <protection/>
    </xf>
    <xf numFmtId="0" fontId="7" fillId="0" borderId="0" xfId="52" applyFont="1">
      <alignment/>
      <protection/>
    </xf>
    <xf numFmtId="49" fontId="9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13" fillId="34" borderId="13" xfId="0" applyNumberFormat="1" applyFont="1" applyFill="1" applyBorder="1" applyAlignment="1" applyProtection="1">
      <alignment horizontal="left" vertical="center" wrapText="1"/>
      <protection locked="0"/>
    </xf>
    <xf numFmtId="0" fontId="14" fillId="34" borderId="14" xfId="0" applyFont="1" applyFill="1" applyBorder="1" applyAlignment="1" applyProtection="1">
      <alignment horizontal="left" vertical="center" wrapText="1"/>
      <protection locked="0"/>
    </xf>
    <xf numFmtId="164" fontId="14" fillId="34" borderId="14" xfId="0" applyNumberFormat="1" applyFont="1" applyFill="1" applyBorder="1" applyAlignment="1" applyProtection="1">
      <alignment horizontal="right" vertical="center"/>
      <protection locked="0"/>
    </xf>
    <xf numFmtId="165" fontId="14" fillId="34" borderId="14" xfId="0" applyNumberFormat="1" applyFont="1" applyFill="1" applyBorder="1" applyAlignment="1" applyProtection="1">
      <alignment horizontal="righ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4" xfId="0" applyFont="1" applyFill="1" applyBorder="1" applyAlignment="1" applyProtection="1">
      <alignment horizontal="left" vertical="center" wrapText="1"/>
      <protection locked="0"/>
    </xf>
    <xf numFmtId="164" fontId="14" fillId="0" borderId="14" xfId="0" applyNumberFormat="1" applyFont="1" applyFill="1" applyBorder="1" applyAlignment="1" applyProtection="1">
      <alignment horizontal="right" vertical="center"/>
      <protection locked="0"/>
    </xf>
    <xf numFmtId="165" fontId="14" fillId="33" borderId="14" xfId="0" applyNumberFormat="1" applyFont="1" applyFill="1" applyBorder="1" applyAlignment="1" applyProtection="1">
      <alignment horizontal="right" vertical="center"/>
      <protection locked="0"/>
    </xf>
    <xf numFmtId="164" fontId="14" fillId="33" borderId="14" xfId="0" applyNumberFormat="1" applyFont="1" applyFill="1" applyBorder="1" applyAlignment="1" applyProtection="1">
      <alignment horizontal="right" vertical="center"/>
      <protection locked="0"/>
    </xf>
    <xf numFmtId="49" fontId="13" fillId="34" borderId="13" xfId="0" applyNumberFormat="1" applyFont="1" applyFill="1" applyBorder="1" applyAlignment="1" applyProtection="1">
      <alignment horizontal="left" vertical="center" wrapText="1"/>
      <protection/>
    </xf>
    <xf numFmtId="0" fontId="15" fillId="34" borderId="14" xfId="0" applyFont="1" applyFill="1" applyBorder="1" applyAlignment="1" applyProtection="1">
      <alignment vertical="center" wrapText="1"/>
      <protection/>
    </xf>
    <xf numFmtId="164" fontId="14" fillId="34" borderId="14" xfId="0" applyNumberFormat="1" applyFont="1" applyFill="1" applyBorder="1" applyAlignment="1" applyProtection="1">
      <alignment horizontal="right" vertical="center"/>
      <protection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15" fillId="34" borderId="14" xfId="0" applyFont="1" applyFill="1" applyBorder="1" applyAlignment="1" applyProtection="1">
      <alignment vertical="center" wrapText="1"/>
      <protection locked="0"/>
    </xf>
    <xf numFmtId="0" fontId="15" fillId="34" borderId="14" xfId="0" applyFont="1" applyFill="1" applyBorder="1" applyAlignment="1" applyProtection="1">
      <alignment horizontal="left" vertical="center" wrapText="1"/>
      <protection locked="0"/>
    </xf>
    <xf numFmtId="0" fontId="16" fillId="34" borderId="13" xfId="0" applyFont="1" applyFill="1" applyBorder="1" applyAlignment="1" applyProtection="1">
      <alignment horizontal="left" vertical="center" wrapText="1"/>
      <protection locked="0"/>
    </xf>
    <xf numFmtId="49" fontId="17" fillId="34" borderId="14" xfId="0" applyNumberFormat="1" applyFont="1" applyFill="1" applyBorder="1" applyAlignment="1" applyProtection="1">
      <alignment horizontal="left" vertical="center" wrapText="1"/>
      <protection locked="0"/>
    </xf>
    <xf numFmtId="0" fontId="16" fillId="34" borderId="15" xfId="0" applyFont="1" applyFill="1" applyBorder="1" applyAlignment="1" applyProtection="1">
      <alignment horizontal="left" vertical="center" wrapText="1"/>
      <protection locked="0"/>
    </xf>
    <xf numFmtId="164" fontId="12" fillId="33" borderId="14" xfId="0" applyNumberFormat="1" applyFont="1" applyFill="1" applyBorder="1" applyAlignment="1" applyProtection="1">
      <alignment horizontal="right" vertical="center" wrapText="1"/>
      <protection/>
    </xf>
    <xf numFmtId="165" fontId="12" fillId="33" borderId="14" xfId="0" applyNumberFormat="1" applyFont="1" applyFill="1" applyBorder="1" applyAlignment="1" applyProtection="1">
      <alignment horizontal="right" vertical="center"/>
      <protection locked="0"/>
    </xf>
    <xf numFmtId="164" fontId="12" fillId="33" borderId="14" xfId="0" applyNumberFormat="1" applyFont="1" applyFill="1" applyBorder="1" applyAlignment="1" applyProtection="1">
      <alignment horizontal="right" vertical="center"/>
      <protection locked="0"/>
    </xf>
    <xf numFmtId="0" fontId="13" fillId="0" borderId="11" xfId="52" applyFont="1" applyBorder="1" applyAlignment="1">
      <alignment horizontal="center" vertical="center" wrapText="1"/>
      <protection/>
    </xf>
    <xf numFmtId="0" fontId="7" fillId="0" borderId="12" xfId="52" applyFont="1" applyBorder="1" applyAlignment="1">
      <alignment horizontal="center" vertical="center" wrapText="1"/>
      <protection/>
    </xf>
    <xf numFmtId="164" fontId="7" fillId="0" borderId="12" xfId="52" applyNumberFormat="1" applyFont="1" applyBorder="1" applyAlignment="1">
      <alignment horizontal="right" vertical="center" wrapText="1"/>
      <protection/>
    </xf>
    <xf numFmtId="165" fontId="12" fillId="0" borderId="14" xfId="0" applyNumberFormat="1" applyFont="1" applyFill="1" applyBorder="1" applyAlignment="1" applyProtection="1">
      <alignment horizontal="right" vertical="center"/>
      <protection locked="0"/>
    </xf>
    <xf numFmtId="0" fontId="20" fillId="35" borderId="13" xfId="0" applyFont="1" applyFill="1" applyBorder="1" applyAlignment="1" applyProtection="1">
      <alignment horizontal="left" vertical="center" wrapText="1"/>
      <protection/>
    </xf>
    <xf numFmtId="49" fontId="18" fillId="35" borderId="14" xfId="0" applyNumberFormat="1" applyFont="1" applyFill="1" applyBorder="1" applyAlignment="1" applyProtection="1">
      <alignment horizontal="left" vertical="center" wrapText="1"/>
      <protection/>
    </xf>
    <xf numFmtId="164" fontId="12" fillId="35" borderId="14" xfId="0" applyNumberFormat="1" applyFont="1" applyFill="1" applyBorder="1" applyAlignment="1" applyProtection="1">
      <alignment horizontal="right" vertical="center" wrapText="1"/>
      <protection/>
    </xf>
    <xf numFmtId="165" fontId="12" fillId="35" borderId="14" xfId="0" applyNumberFormat="1" applyFont="1" applyFill="1" applyBorder="1" applyAlignment="1" applyProtection="1">
      <alignment horizontal="right" vertical="center" wrapText="1"/>
      <protection/>
    </xf>
    <xf numFmtId="0" fontId="20" fillId="34" borderId="13" xfId="0" applyFont="1" applyFill="1" applyBorder="1" applyAlignment="1" applyProtection="1">
      <alignment horizontal="left" vertical="center" wrapText="1"/>
      <protection/>
    </xf>
    <xf numFmtId="49" fontId="18" fillId="34" borderId="14" xfId="0" applyNumberFormat="1" applyFont="1" applyFill="1" applyBorder="1" applyAlignment="1" applyProtection="1">
      <alignment horizontal="left" vertical="center" wrapText="1"/>
      <protection/>
    </xf>
    <xf numFmtId="164" fontId="12" fillId="34" borderId="14" xfId="0" applyNumberFormat="1" applyFont="1" applyFill="1" applyBorder="1" applyAlignment="1" applyProtection="1">
      <alignment horizontal="right" vertical="center" wrapText="1"/>
      <protection/>
    </xf>
    <xf numFmtId="165" fontId="12" fillId="34" borderId="14" xfId="0" applyNumberFormat="1" applyFont="1" applyFill="1" applyBorder="1" applyAlignment="1" applyProtection="1">
      <alignment horizontal="right" vertical="center" wrapText="1"/>
      <protection/>
    </xf>
    <xf numFmtId="0" fontId="16" fillId="0" borderId="13" xfId="0" applyFont="1" applyFill="1" applyBorder="1" applyAlignment="1" applyProtection="1">
      <alignment horizontal="left" vertical="center" wrapText="1"/>
      <protection locked="0"/>
    </xf>
    <xf numFmtId="49" fontId="21" fillId="0" borderId="14" xfId="0" applyNumberFormat="1" applyFont="1" applyFill="1" applyBorder="1" applyAlignment="1" applyProtection="1">
      <alignment horizontal="left" vertical="center" wrapText="1"/>
      <protection locked="0"/>
    </xf>
    <xf numFmtId="165" fontId="12" fillId="33" borderId="14" xfId="0" applyNumberFormat="1" applyFont="1" applyFill="1" applyBorder="1" applyAlignment="1" applyProtection="1">
      <alignment horizontal="right" vertical="center" wrapText="1"/>
      <protection/>
    </xf>
    <xf numFmtId="49" fontId="18" fillId="34" borderId="14" xfId="0" applyNumberFormat="1" applyFont="1" applyFill="1" applyBorder="1" applyAlignment="1" applyProtection="1">
      <alignment horizontal="left" vertical="center" wrapText="1"/>
      <protection locked="0"/>
    </xf>
    <xf numFmtId="164" fontId="12" fillId="34" borderId="14" xfId="0" applyNumberFormat="1" applyFont="1" applyFill="1" applyBorder="1" applyAlignment="1" applyProtection="1">
      <alignment horizontal="right" vertical="center"/>
      <protection locked="0"/>
    </xf>
    <xf numFmtId="0" fontId="16" fillId="33" borderId="13" xfId="0" applyFont="1" applyFill="1" applyBorder="1" applyAlignment="1" applyProtection="1">
      <alignment horizontal="left" vertical="center" wrapText="1"/>
      <protection locked="0"/>
    </xf>
    <xf numFmtId="49" fontId="17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Alignment="1">
      <alignment vertical="center"/>
    </xf>
    <xf numFmtId="49" fontId="17" fillId="0" borderId="14" xfId="0" applyNumberFormat="1" applyFont="1" applyFill="1" applyBorder="1" applyAlignment="1" applyProtection="1">
      <alignment horizontal="left" vertical="center" wrapText="1"/>
      <protection locked="0"/>
    </xf>
    <xf numFmtId="164" fontId="70" fillId="0" borderId="14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Alignment="1">
      <alignment vertical="center"/>
    </xf>
    <xf numFmtId="164" fontId="71" fillId="0" borderId="14" xfId="0" applyNumberFormat="1" applyFont="1" applyFill="1" applyBorder="1" applyAlignment="1" applyProtection="1">
      <alignment horizontal="right" vertical="center"/>
      <protection locked="0"/>
    </xf>
    <xf numFmtId="0" fontId="16" fillId="35" borderId="13" xfId="0" applyFont="1" applyFill="1" applyBorder="1" applyAlignment="1" applyProtection="1">
      <alignment horizontal="left" vertical="center" wrapText="1"/>
      <protection locked="0"/>
    </xf>
    <xf numFmtId="0" fontId="20" fillId="34" borderId="13" xfId="0" applyFont="1" applyFill="1" applyBorder="1" applyAlignment="1" applyProtection="1">
      <alignment horizontal="left" vertical="center" wrapText="1"/>
      <protection locked="0"/>
    </xf>
    <xf numFmtId="49" fontId="23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25" fillId="33" borderId="14" xfId="0" applyNumberFormat="1" applyFont="1" applyFill="1" applyBorder="1" applyAlignment="1" applyProtection="1">
      <alignment horizontal="right" vertical="center"/>
      <protection locked="0"/>
    </xf>
    <xf numFmtId="49" fontId="18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20" fillId="34" borderId="18" xfId="0" applyNumberFormat="1" applyFont="1" applyFill="1" applyBorder="1" applyAlignment="1" applyProtection="1">
      <alignment horizontal="left" vertical="center" wrapText="1"/>
      <protection locked="0"/>
    </xf>
    <xf numFmtId="164" fontId="12" fillId="34" borderId="17" xfId="0" applyNumberFormat="1" applyFont="1" applyFill="1" applyBorder="1" applyAlignment="1" applyProtection="1">
      <alignment horizontal="right" vertical="center"/>
      <protection locked="0"/>
    </xf>
    <xf numFmtId="49" fontId="20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12" fillId="0" borderId="17" xfId="0" applyNumberFormat="1" applyFont="1" applyBorder="1" applyAlignment="1">
      <alignment vertical="center"/>
    </xf>
    <xf numFmtId="164" fontId="12" fillId="0" borderId="17" xfId="0" applyNumberFormat="1" applyFont="1" applyFill="1" applyBorder="1" applyAlignment="1" applyProtection="1">
      <alignment horizontal="right" vertical="center"/>
      <protection locked="0"/>
    </xf>
    <xf numFmtId="165" fontId="12" fillId="36" borderId="14" xfId="0" applyNumberFormat="1" applyFont="1" applyFill="1" applyBorder="1" applyAlignment="1" applyProtection="1">
      <alignment horizontal="right" vertical="center" wrapText="1"/>
      <protection/>
    </xf>
    <xf numFmtId="164" fontId="12" fillId="36" borderId="14" xfId="0" applyNumberFormat="1" applyFont="1" applyFill="1" applyBorder="1" applyAlignment="1" applyProtection="1">
      <alignment horizontal="right" vertical="center" wrapText="1"/>
      <protection/>
    </xf>
    <xf numFmtId="164" fontId="14" fillId="0" borderId="17" xfId="0" applyNumberFormat="1" applyFont="1" applyFill="1" applyBorder="1" applyAlignment="1" applyProtection="1">
      <alignment horizontal="right" vertical="center"/>
      <protection locked="0"/>
    </xf>
    <xf numFmtId="49" fontId="9" fillId="35" borderId="18" xfId="0" applyNumberFormat="1" applyFont="1" applyFill="1" applyBorder="1" applyAlignment="1" applyProtection="1">
      <alignment horizontal="left" vertical="center" wrapText="1"/>
      <protection/>
    </xf>
    <xf numFmtId="0" fontId="12" fillId="35" borderId="17" xfId="0" applyFont="1" applyFill="1" applyBorder="1" applyAlignment="1" applyProtection="1">
      <alignment vertical="center" wrapText="1"/>
      <protection/>
    </xf>
    <xf numFmtId="164" fontId="12" fillId="35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Border="1" applyAlignment="1">
      <alignment vertical="center"/>
    </xf>
    <xf numFmtId="164" fontId="25" fillId="0" borderId="14" xfId="0" applyNumberFormat="1" applyFont="1" applyFill="1" applyBorder="1" applyAlignment="1" applyProtection="1">
      <alignment horizontal="right" vertical="center"/>
      <protection locked="0"/>
    </xf>
    <xf numFmtId="49" fontId="27" fillId="0" borderId="14" xfId="0" applyNumberFormat="1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0" fillId="0" borderId="17" xfId="0" applyBorder="1" applyAlignment="1">
      <alignment vertical="center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34" borderId="14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0" xfId="0" applyNumberFormat="1" applyFont="1" applyFill="1" applyBorder="1" applyAlignment="1" applyProtection="1">
      <alignment horizontal="right" vertical="center"/>
      <protection locked="0"/>
    </xf>
    <xf numFmtId="164" fontId="14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 wrapText="1"/>
    </xf>
    <xf numFmtId="165" fontId="14" fillId="0" borderId="0" xfId="0" applyNumberFormat="1" applyFont="1" applyFill="1" applyBorder="1" applyAlignment="1" applyProtection="1">
      <alignment horizontal="right" vertical="center"/>
      <protection locked="0"/>
    </xf>
    <xf numFmtId="0" fontId="2" fillId="34" borderId="19" xfId="0" applyFont="1" applyFill="1" applyBorder="1" applyAlignment="1">
      <alignment vertical="center"/>
    </xf>
    <xf numFmtId="0" fontId="26" fillId="34" borderId="0" xfId="0" applyFont="1" applyFill="1" applyBorder="1" applyAlignment="1">
      <alignment vertical="center" wrapText="1"/>
    </xf>
    <xf numFmtId="164" fontId="26" fillId="34" borderId="20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49" fontId="9" fillId="35" borderId="14" xfId="0" applyNumberFormat="1" applyFont="1" applyFill="1" applyBorder="1" applyAlignment="1" applyProtection="1">
      <alignment horizontal="left" vertical="center" wrapText="1"/>
      <protection/>
    </xf>
    <xf numFmtId="0" fontId="12" fillId="35" borderId="14" xfId="0" applyFont="1" applyFill="1" applyBorder="1" applyAlignment="1" applyProtection="1">
      <alignment vertical="center" wrapText="1"/>
      <protection/>
    </xf>
    <xf numFmtId="164" fontId="10" fillId="35" borderId="14" xfId="0" applyNumberFormat="1" applyFont="1" applyFill="1" applyBorder="1" applyAlignment="1" applyProtection="1">
      <alignment horizontal="right" vertical="center"/>
      <protection locked="0"/>
    </xf>
    <xf numFmtId="165" fontId="10" fillId="35" borderId="14" xfId="0" applyNumberFormat="1" applyFont="1" applyFill="1" applyBorder="1" applyAlignment="1" applyProtection="1">
      <alignment horizontal="right" vertical="center" wrapText="1"/>
      <protection/>
    </xf>
    <xf numFmtId="164" fontId="10" fillId="35" borderId="14" xfId="0" applyNumberFormat="1" applyFont="1" applyFill="1" applyBorder="1" applyAlignment="1" applyProtection="1">
      <alignment horizontal="right" vertical="center" wrapText="1"/>
      <protection/>
    </xf>
    <xf numFmtId="49" fontId="15" fillId="34" borderId="13" xfId="0" applyNumberFormat="1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vertical="center" wrapText="1"/>
      <protection/>
    </xf>
    <xf numFmtId="49" fontId="15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vertical="center" wrapText="1"/>
      <protection locked="0"/>
    </xf>
    <xf numFmtId="0" fontId="30" fillId="34" borderId="14" xfId="0" applyFont="1" applyFill="1" applyBorder="1" applyAlignment="1" applyProtection="1">
      <alignment vertical="center" wrapText="1"/>
      <protection/>
    </xf>
    <xf numFmtId="49" fontId="15" fillId="33" borderId="13" xfId="0" applyNumberFormat="1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 wrapText="1"/>
      <protection/>
    </xf>
    <xf numFmtId="164" fontId="14" fillId="33" borderId="14" xfId="0" applyNumberFormat="1" applyFont="1" applyFill="1" applyBorder="1" applyAlignment="1" applyProtection="1">
      <alignment horizontal="right" vertical="center" wrapText="1"/>
      <protection/>
    </xf>
    <xf numFmtId="164" fontId="14" fillId="36" borderId="14" xfId="0" applyNumberFormat="1" applyFont="1" applyFill="1" applyBorder="1" applyAlignment="1" applyProtection="1">
      <alignment horizontal="right" vertical="center"/>
      <protection locked="0"/>
    </xf>
    <xf numFmtId="49" fontId="30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30" fillId="34" borderId="14" xfId="0" applyFont="1" applyFill="1" applyBorder="1" applyAlignment="1" applyProtection="1">
      <alignment vertical="center" wrapText="1"/>
      <protection locked="0"/>
    </xf>
    <xf numFmtId="49" fontId="30" fillId="34" borderId="13" xfId="0" applyNumberFormat="1" applyFont="1" applyFill="1" applyBorder="1" applyAlignment="1" applyProtection="1">
      <alignment horizontal="center" vertical="center" wrapText="1"/>
      <protection/>
    </xf>
    <xf numFmtId="49" fontId="12" fillId="34" borderId="14" xfId="0" applyNumberFormat="1" applyFont="1" applyFill="1" applyBorder="1" applyAlignment="1" applyProtection="1">
      <alignment horizontal="left" vertical="center" wrapText="1"/>
      <protection/>
    </xf>
    <xf numFmtId="164" fontId="10" fillId="34" borderId="14" xfId="0" applyNumberFormat="1" applyFont="1" applyFill="1" applyBorder="1" applyAlignment="1" applyProtection="1">
      <alignment horizontal="right" vertical="center" wrapText="1"/>
      <protection/>
    </xf>
    <xf numFmtId="0" fontId="20" fillId="34" borderId="14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vertical="center"/>
    </xf>
    <xf numFmtId="0" fontId="31" fillId="0" borderId="16" xfId="0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164" fontId="14" fillId="33" borderId="14" xfId="0" applyNumberFormat="1" applyFont="1" applyFill="1" applyBorder="1" applyAlignment="1">
      <alignment vertical="center"/>
    </xf>
    <xf numFmtId="49" fontId="17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30" fillId="35" borderId="13" xfId="0" applyNumberFormat="1" applyFont="1" applyFill="1" applyBorder="1" applyAlignment="1" applyProtection="1">
      <alignment horizontal="left" vertical="center" wrapText="1"/>
      <protection/>
    </xf>
    <xf numFmtId="0" fontId="12" fillId="35" borderId="21" xfId="0" applyFont="1" applyFill="1" applyBorder="1" applyAlignment="1" applyProtection="1">
      <alignment vertical="center" wrapText="1"/>
      <protection/>
    </xf>
    <xf numFmtId="164" fontId="12" fillId="35" borderId="14" xfId="0" applyNumberFormat="1" applyFont="1" applyFill="1" applyBorder="1" applyAlignment="1" applyProtection="1">
      <alignment horizontal="right" vertical="center"/>
      <protection locked="0"/>
    </xf>
    <xf numFmtId="49" fontId="30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 applyProtection="1">
      <alignment horizontal="left" vertical="center" wrapText="1"/>
      <protection/>
    </xf>
    <xf numFmtId="164" fontId="12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 wrapText="1"/>
    </xf>
    <xf numFmtId="164" fontId="12" fillId="0" borderId="14" xfId="0" applyNumberFormat="1" applyFont="1" applyFill="1" applyBorder="1" applyAlignment="1" applyProtection="1">
      <alignment horizontal="right" vertical="center"/>
      <protection locked="0"/>
    </xf>
    <xf numFmtId="49" fontId="32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32" fillId="37" borderId="16" xfId="0" applyNumberFormat="1" applyFont="1" applyFill="1" applyBorder="1" applyAlignment="1" applyProtection="1">
      <alignment horizontal="left" vertical="center" wrapText="1"/>
      <protection locked="0"/>
    </xf>
    <xf numFmtId="0" fontId="34" fillId="0" borderId="22" xfId="0" applyFont="1" applyFill="1" applyBorder="1" applyAlignment="1">
      <alignment vertical="center" wrapText="1"/>
    </xf>
    <xf numFmtId="49" fontId="32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35" fillId="0" borderId="14" xfId="0" applyNumberFormat="1" applyFont="1" applyFill="1" applyBorder="1" applyAlignment="1" applyProtection="1">
      <alignment horizontal="left" vertical="center" wrapText="1"/>
      <protection locked="0"/>
    </xf>
    <xf numFmtId="164" fontId="36" fillId="33" borderId="14" xfId="0" applyNumberFormat="1" applyFont="1" applyFill="1" applyBorder="1" applyAlignment="1" applyProtection="1">
      <alignment horizontal="right" vertical="center"/>
      <protection locked="0"/>
    </xf>
    <xf numFmtId="164" fontId="36" fillId="0" borderId="14" xfId="0" applyNumberFormat="1" applyFont="1" applyFill="1" applyBorder="1" applyAlignment="1" applyProtection="1">
      <alignment horizontal="right" vertical="center"/>
      <protection locked="0"/>
    </xf>
    <xf numFmtId="49" fontId="17" fillId="37" borderId="14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4" xfId="0" applyNumberFormat="1" applyFont="1" applyFill="1" applyBorder="1" applyAlignment="1" applyProtection="1" quotePrefix="1">
      <alignment horizontal="left" vertical="center" wrapText="1"/>
      <protection locked="0"/>
    </xf>
    <xf numFmtId="49" fontId="24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>
      <alignment horizontal="center" vertical="center"/>
    </xf>
    <xf numFmtId="0" fontId="26" fillId="0" borderId="15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49" fontId="0" fillId="0" borderId="0" xfId="0" applyNumberFormat="1" applyAlignment="1">
      <alignment horizontal="right" vertical="center" wrapText="1"/>
    </xf>
    <xf numFmtId="0" fontId="4" fillId="0" borderId="0" xfId="52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0" fillId="33" borderId="2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/>
    </xf>
    <xf numFmtId="0" fontId="12" fillId="33" borderId="22" xfId="0" applyFont="1" applyFill="1" applyBorder="1" applyAlignment="1" applyProtection="1">
      <alignment horizontal="left" vertical="center" wrapText="1"/>
      <protection locked="0"/>
    </xf>
    <xf numFmtId="0" fontId="0" fillId="33" borderId="24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49" fontId="18" fillId="33" borderId="15" xfId="0" applyNumberFormat="1" applyFont="1" applyFill="1" applyBorder="1" applyAlignment="1" applyProtection="1">
      <alignment horizontal="left" vertical="center" wrapText="1"/>
      <protection/>
    </xf>
    <xf numFmtId="0" fontId="19" fillId="33" borderId="16" xfId="0" applyFont="1" applyFill="1" applyBorder="1" applyAlignment="1">
      <alignment horizontal="left" vertical="center" wrapText="1"/>
    </xf>
    <xf numFmtId="0" fontId="26" fillId="0" borderId="14" xfId="0" applyFont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XMESO~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195"/>
  <sheetViews>
    <sheetView tabSelected="1" zoomScalePageLayoutView="0" workbookViewId="0" topLeftCell="A2">
      <pane xSplit="2" ySplit="4" topLeftCell="C6" activePane="bottomRight" state="frozen"/>
      <selection pane="topLeft" activeCell="A2" sqref="A2"/>
      <selection pane="topRight" activeCell="C2" sqref="C2"/>
      <selection pane="bottomLeft" activeCell="A4" sqref="A4"/>
      <selection pane="bottomRight" activeCell="I100" sqref="I100"/>
    </sheetView>
  </sheetViews>
  <sheetFormatPr defaultColWidth="9.00390625" defaultRowHeight="12.75"/>
  <cols>
    <col min="1" max="1" width="17.25390625" style="1" bestFit="1" customWidth="1"/>
    <col min="2" max="2" width="47.25390625" style="2" customWidth="1"/>
    <col min="3" max="3" width="15.00390625" style="2" customWidth="1"/>
    <col min="4" max="4" width="16.125" style="2" customWidth="1"/>
    <col min="5" max="5" width="14.875" style="2" customWidth="1"/>
    <col min="6" max="6" width="14.00390625" style="2" customWidth="1"/>
  </cols>
  <sheetData>
    <row r="1" ht="26.25" customHeight="1" hidden="1"/>
    <row r="2" ht="26.25" customHeight="1" hidden="1"/>
    <row r="3" spans="1:6" ht="53.25" customHeight="1" hidden="1">
      <c r="A3" s="141" t="s">
        <v>0</v>
      </c>
      <c r="B3" s="141"/>
      <c r="C3" s="141"/>
      <c r="D3" s="141"/>
      <c r="E3" s="141"/>
      <c r="F3" s="141"/>
    </row>
    <row r="4" spans="1:6" ht="35.25" customHeight="1" thickBot="1">
      <c r="A4" s="142" t="s">
        <v>266</v>
      </c>
      <c r="B4" s="143"/>
      <c r="C4" s="144"/>
      <c r="D4" s="144"/>
      <c r="E4" s="144"/>
      <c r="F4" s="144"/>
    </row>
    <row r="5" spans="1:6" s="6" customFormat="1" ht="63.75" customHeight="1" thickBot="1">
      <c r="A5" s="3" t="s">
        <v>1</v>
      </c>
      <c r="B5" s="4" t="s">
        <v>2</v>
      </c>
      <c r="C5" s="5" t="s">
        <v>3</v>
      </c>
      <c r="D5" s="5" t="s">
        <v>4</v>
      </c>
      <c r="E5" s="5" t="s">
        <v>5</v>
      </c>
      <c r="F5" s="5" t="s">
        <v>6</v>
      </c>
    </row>
    <row r="6" spans="1:6" s="10" customFormat="1" ht="17.25" customHeight="1" thickBot="1">
      <c r="A6" s="7">
        <v>1</v>
      </c>
      <c r="B6" s="8">
        <v>2</v>
      </c>
      <c r="C6" s="9" t="s">
        <v>7</v>
      </c>
      <c r="D6" s="9" t="s">
        <v>8</v>
      </c>
      <c r="E6" s="9" t="s">
        <v>9</v>
      </c>
      <c r="F6" s="9" t="s">
        <v>10</v>
      </c>
    </row>
    <row r="7" spans="1:2" ht="20.25" customHeight="1">
      <c r="A7" s="145" t="s">
        <v>11</v>
      </c>
      <c r="B7" s="146"/>
    </row>
    <row r="8" spans="1:6" ht="19.5" customHeight="1" hidden="1">
      <c r="A8" s="11" t="s">
        <v>12</v>
      </c>
      <c r="B8" s="147" t="s">
        <v>13</v>
      </c>
      <c r="C8" s="148"/>
      <c r="D8" s="148"/>
      <c r="E8" s="148"/>
      <c r="F8" s="149"/>
    </row>
    <row r="9" spans="1:6" ht="20.25" customHeight="1">
      <c r="A9" s="12" t="s">
        <v>14</v>
      </c>
      <c r="B9" s="13" t="s">
        <v>15</v>
      </c>
      <c r="C9" s="14">
        <f>C10+C11</f>
        <v>115100.4</v>
      </c>
      <c r="D9" s="14">
        <f>D10+D11</f>
        <v>115100.4</v>
      </c>
      <c r="E9" s="15">
        <f aca="true" t="shared" si="0" ref="E9:E26">D9/C9</f>
        <v>1</v>
      </c>
      <c r="F9" s="14">
        <f aca="true" t="shared" si="1" ref="F9:F29">D9-C9</f>
        <v>0</v>
      </c>
    </row>
    <row r="10" spans="1:6" ht="15.75" hidden="1">
      <c r="A10" s="16" t="s">
        <v>16</v>
      </c>
      <c r="B10" s="17" t="s">
        <v>17</v>
      </c>
      <c r="C10" s="18"/>
      <c r="D10" s="18"/>
      <c r="E10" s="15" t="e">
        <f t="shared" si="0"/>
        <v>#DIV/0!</v>
      </c>
      <c r="F10" s="14">
        <f t="shared" si="1"/>
        <v>0</v>
      </c>
    </row>
    <row r="11" spans="1:6" ht="15.75">
      <c r="A11" s="16" t="s">
        <v>18</v>
      </c>
      <c r="B11" s="17" t="s">
        <v>19</v>
      </c>
      <c r="C11" s="18">
        <v>115100.4</v>
      </c>
      <c r="D11" s="18">
        <v>115100.4</v>
      </c>
      <c r="E11" s="19">
        <f t="shared" si="0"/>
        <v>1</v>
      </c>
      <c r="F11" s="20">
        <f t="shared" si="1"/>
        <v>0</v>
      </c>
    </row>
    <row r="12" spans="1:6" ht="15.75">
      <c r="A12" s="21" t="s">
        <v>20</v>
      </c>
      <c r="B12" s="22" t="s">
        <v>21</v>
      </c>
      <c r="C12" s="23">
        <f>C14+C15+C16</f>
        <v>22606.000000000004</v>
      </c>
      <c r="D12" s="23">
        <f>D14+D15+D16</f>
        <v>22606.100000000002</v>
      </c>
      <c r="E12" s="15">
        <f t="shared" si="0"/>
        <v>1.0000044236043528</v>
      </c>
      <c r="F12" s="14">
        <f t="shared" si="1"/>
        <v>0.09999999999854481</v>
      </c>
    </row>
    <row r="13" spans="1:6" ht="15.75" hidden="1">
      <c r="A13" s="16"/>
      <c r="B13" s="17"/>
      <c r="C13" s="18"/>
      <c r="D13" s="18"/>
      <c r="E13" s="15" t="e">
        <f t="shared" si="0"/>
        <v>#DIV/0!</v>
      </c>
      <c r="F13" s="14">
        <f t="shared" si="1"/>
        <v>0</v>
      </c>
    </row>
    <row r="14" spans="1:6" ht="31.5" customHeight="1">
      <c r="A14" s="16" t="s">
        <v>22</v>
      </c>
      <c r="B14" s="17" t="s">
        <v>23</v>
      </c>
      <c r="C14" s="18">
        <v>16277.2</v>
      </c>
      <c r="D14" s="18">
        <v>16277.2</v>
      </c>
      <c r="E14" s="19">
        <f t="shared" si="0"/>
        <v>1</v>
      </c>
      <c r="F14" s="20">
        <f t="shared" si="1"/>
        <v>0</v>
      </c>
    </row>
    <row r="15" spans="1:10" ht="21" customHeight="1">
      <c r="A15" s="16" t="s">
        <v>24</v>
      </c>
      <c r="B15" s="17" t="s">
        <v>25</v>
      </c>
      <c r="C15" s="18">
        <v>6248.6</v>
      </c>
      <c r="D15" s="18">
        <v>6248.6</v>
      </c>
      <c r="E15" s="19">
        <f t="shared" si="0"/>
        <v>1</v>
      </c>
      <c r="F15" s="20">
        <f t="shared" si="1"/>
        <v>0</v>
      </c>
      <c r="H15" s="24"/>
      <c r="J15" s="25"/>
    </row>
    <row r="16" spans="1:6" ht="31.5" customHeight="1">
      <c r="A16" s="16" t="s">
        <v>26</v>
      </c>
      <c r="B16" s="26" t="s">
        <v>27</v>
      </c>
      <c r="C16" s="18">
        <v>80.2</v>
      </c>
      <c r="D16" s="18">
        <v>80.3</v>
      </c>
      <c r="E16" s="19">
        <f t="shared" si="0"/>
        <v>1.0012468827930174</v>
      </c>
      <c r="F16" s="20">
        <f t="shared" si="1"/>
        <v>0.09999999999999432</v>
      </c>
    </row>
    <row r="17" spans="1:6" ht="15.75">
      <c r="A17" s="12" t="s">
        <v>28</v>
      </c>
      <c r="B17" s="27" t="s">
        <v>29</v>
      </c>
      <c r="C17" s="14">
        <v>2276.2</v>
      </c>
      <c r="D17" s="14">
        <v>2276.3</v>
      </c>
      <c r="E17" s="15">
        <f t="shared" si="0"/>
        <v>1.000043932870574</v>
      </c>
      <c r="F17" s="14">
        <f t="shared" si="1"/>
        <v>0.1000000000003638</v>
      </c>
    </row>
    <row r="18" spans="1:6" ht="38.25" customHeight="1" hidden="1">
      <c r="A18" s="12" t="s">
        <v>30</v>
      </c>
      <c r="B18" s="28" t="s">
        <v>31</v>
      </c>
      <c r="C18" s="14"/>
      <c r="D18" s="14"/>
      <c r="E18" s="15"/>
      <c r="F18" s="14">
        <f t="shared" si="1"/>
        <v>0</v>
      </c>
    </row>
    <row r="19" spans="1:6" ht="39" customHeight="1">
      <c r="A19" s="12" t="s">
        <v>32</v>
      </c>
      <c r="B19" s="28" t="s">
        <v>33</v>
      </c>
      <c r="C19" s="14">
        <v>10925.8</v>
      </c>
      <c r="D19" s="14">
        <v>10925.9</v>
      </c>
      <c r="E19" s="15">
        <f t="shared" si="0"/>
        <v>1.0000091526478612</v>
      </c>
      <c r="F19" s="14">
        <f t="shared" si="1"/>
        <v>0.1000000000003638</v>
      </c>
    </row>
    <row r="20" spans="1:6" ht="24.75" customHeight="1">
      <c r="A20" s="12" t="s">
        <v>34</v>
      </c>
      <c r="B20" s="28" t="s">
        <v>35</v>
      </c>
      <c r="C20" s="14">
        <v>1901.1</v>
      </c>
      <c r="D20" s="14">
        <v>1901.1</v>
      </c>
      <c r="E20" s="15">
        <f t="shared" si="0"/>
        <v>1</v>
      </c>
      <c r="F20" s="14">
        <f t="shared" si="1"/>
        <v>0</v>
      </c>
    </row>
    <row r="21" spans="1:6" ht="13.5" customHeight="1" hidden="1">
      <c r="A21" s="29" t="s">
        <v>36</v>
      </c>
      <c r="B21" s="30" t="s">
        <v>37</v>
      </c>
      <c r="C21" s="14"/>
      <c r="D21" s="14"/>
      <c r="E21" s="15" t="e">
        <f t="shared" si="0"/>
        <v>#DIV/0!</v>
      </c>
      <c r="F21" s="14">
        <f t="shared" si="1"/>
        <v>0</v>
      </c>
    </row>
    <row r="22" spans="1:6" ht="25.5" customHeight="1">
      <c r="A22" s="29" t="s">
        <v>36</v>
      </c>
      <c r="B22" s="30" t="s">
        <v>37</v>
      </c>
      <c r="C22" s="14">
        <v>393</v>
      </c>
      <c r="D22" s="14">
        <v>393.1</v>
      </c>
      <c r="E22" s="15">
        <f t="shared" si="0"/>
        <v>1.0002544529262087</v>
      </c>
      <c r="F22" s="14">
        <f t="shared" si="1"/>
        <v>0.10000000000002274</v>
      </c>
    </row>
    <row r="23" spans="1:6" ht="24" customHeight="1">
      <c r="A23" s="29" t="s">
        <v>38</v>
      </c>
      <c r="B23" s="30" t="s">
        <v>39</v>
      </c>
      <c r="C23" s="14">
        <v>20932.3</v>
      </c>
      <c r="D23" s="14">
        <v>20932.4</v>
      </c>
      <c r="E23" s="15">
        <f t="shared" si="0"/>
        <v>1.0000047773058862</v>
      </c>
      <c r="F23" s="14">
        <f t="shared" si="1"/>
        <v>0.10000000000218279</v>
      </c>
    </row>
    <row r="24" spans="1:6" ht="0.75" customHeight="1" hidden="1">
      <c r="A24" s="29" t="s">
        <v>40</v>
      </c>
      <c r="B24" s="30" t="s">
        <v>41</v>
      </c>
      <c r="C24" s="14"/>
      <c r="D24" s="14"/>
      <c r="E24" s="15" t="e">
        <f t="shared" si="0"/>
        <v>#DIV/0!</v>
      </c>
      <c r="F24" s="14">
        <f t="shared" si="1"/>
        <v>0</v>
      </c>
    </row>
    <row r="25" spans="1:6" ht="15.75" customHeight="1">
      <c r="A25" s="29" t="s">
        <v>42</v>
      </c>
      <c r="B25" s="30" t="s">
        <v>43</v>
      </c>
      <c r="C25" s="14">
        <v>1040</v>
      </c>
      <c r="D25" s="14">
        <v>1040</v>
      </c>
      <c r="E25" s="15">
        <f t="shared" si="0"/>
        <v>1</v>
      </c>
      <c r="F25" s="14">
        <f t="shared" si="1"/>
        <v>0</v>
      </c>
    </row>
    <row r="26" spans="1:6" ht="0.75" customHeight="1" hidden="1">
      <c r="A26" s="29" t="s">
        <v>44</v>
      </c>
      <c r="B26" s="30" t="s">
        <v>45</v>
      </c>
      <c r="C26" s="14"/>
      <c r="D26" s="14"/>
      <c r="E26" s="15" t="e">
        <f t="shared" si="0"/>
        <v>#DIV/0!</v>
      </c>
      <c r="F26" s="14">
        <f t="shared" si="1"/>
        <v>0</v>
      </c>
    </row>
    <row r="27" spans="1:6" ht="16.5" customHeight="1">
      <c r="A27" s="29" t="s">
        <v>46</v>
      </c>
      <c r="B27" s="30" t="s">
        <v>47</v>
      </c>
      <c r="C27" s="14"/>
      <c r="D27" s="14">
        <v>9.1</v>
      </c>
      <c r="E27" s="15"/>
      <c r="F27" s="14">
        <f t="shared" si="1"/>
        <v>9.1</v>
      </c>
    </row>
    <row r="28" spans="1:6" ht="26.25" customHeight="1" hidden="1">
      <c r="A28" s="31" t="s">
        <v>48</v>
      </c>
      <c r="B28" s="30" t="s">
        <v>49</v>
      </c>
      <c r="C28" s="14"/>
      <c r="D28" s="14"/>
      <c r="E28" s="15" t="e">
        <f>D28/C28</f>
        <v>#DIV/0!</v>
      </c>
      <c r="F28" s="14">
        <f t="shared" si="1"/>
        <v>0</v>
      </c>
    </row>
    <row r="29" spans="1:6" ht="18.75" customHeight="1">
      <c r="A29" s="150" t="s">
        <v>50</v>
      </c>
      <c r="B29" s="151"/>
      <c r="C29" s="32">
        <f>C9+C12+C17+C18+C19+C20+C23+C24+C25+C26+C27+C22</f>
        <v>175174.8</v>
      </c>
      <c r="D29" s="32">
        <f>D9+D12+D17+D18+D19+D20+D22+D23+D25+D26+D27+D28</f>
        <v>175184.4</v>
      </c>
      <c r="E29" s="33">
        <f>D29/C29</f>
        <v>1.0000548024030853</v>
      </c>
      <c r="F29" s="34">
        <f t="shared" si="1"/>
        <v>9.60000000000582</v>
      </c>
    </row>
    <row r="30" spans="1:6" s="10" customFormat="1" ht="6" customHeight="1" hidden="1">
      <c r="A30" s="35">
        <v>1</v>
      </c>
      <c r="B30" s="36">
        <v>2</v>
      </c>
      <c r="C30" s="37"/>
      <c r="D30" s="37"/>
      <c r="E30" s="38" t="e">
        <f>D30/#REF!</f>
        <v>#REF!</v>
      </c>
      <c r="F30" s="37"/>
    </row>
    <row r="31" spans="1:6" s="2" customFormat="1" ht="18.75" customHeight="1">
      <c r="A31" s="39" t="s">
        <v>51</v>
      </c>
      <c r="B31" s="40" t="s">
        <v>52</v>
      </c>
      <c r="C31" s="41">
        <f>C32+C35+C54+C87+C88+C86+C89+C90+C91</f>
        <v>318706.00000000006</v>
      </c>
      <c r="D31" s="41">
        <f>D32+D35+D54+D86+D87+D88+D89+D90+D91</f>
        <v>295341.7</v>
      </c>
      <c r="E31" s="42">
        <f aca="true" t="shared" si="2" ref="E31:E36">D31/C31</f>
        <v>0.9266901156551806</v>
      </c>
      <c r="F31" s="41">
        <f aca="true" t="shared" si="3" ref="F31:F36">D31-C31</f>
        <v>-23364.300000000047</v>
      </c>
    </row>
    <row r="32" spans="1:6" s="2" customFormat="1" ht="15.75">
      <c r="A32" s="43" t="s">
        <v>53</v>
      </c>
      <c r="B32" s="44" t="s">
        <v>54</v>
      </c>
      <c r="C32" s="45">
        <f>SUM(C33:C34)</f>
        <v>14004</v>
      </c>
      <c r="D32" s="45">
        <f>SUM(D33:D34)</f>
        <v>14004</v>
      </c>
      <c r="E32" s="46">
        <f t="shared" si="2"/>
        <v>1</v>
      </c>
      <c r="F32" s="45">
        <f t="shared" si="3"/>
        <v>0</v>
      </c>
    </row>
    <row r="33" spans="1:6" s="2" customFormat="1" ht="33.75" customHeight="1" hidden="1">
      <c r="A33" s="47" t="s">
        <v>55</v>
      </c>
      <c r="B33" s="48" t="s">
        <v>56</v>
      </c>
      <c r="C33" s="18">
        <v>0</v>
      </c>
      <c r="D33" s="18"/>
      <c r="E33" s="49" t="e">
        <f t="shared" si="2"/>
        <v>#DIV/0!</v>
      </c>
      <c r="F33" s="32">
        <f t="shared" si="3"/>
        <v>0</v>
      </c>
    </row>
    <row r="34" spans="1:6" s="2" customFormat="1" ht="33" customHeight="1">
      <c r="A34" s="47" t="s">
        <v>57</v>
      </c>
      <c r="B34" s="48" t="s">
        <v>58</v>
      </c>
      <c r="C34" s="18">
        <f>8004+6000</f>
        <v>14004</v>
      </c>
      <c r="D34" s="18">
        <v>14004</v>
      </c>
      <c r="E34" s="49">
        <f t="shared" si="2"/>
        <v>1</v>
      </c>
      <c r="F34" s="32">
        <f t="shared" si="3"/>
        <v>0</v>
      </c>
    </row>
    <row r="35" spans="1:6" s="2" customFormat="1" ht="33" customHeight="1">
      <c r="A35" s="29" t="s">
        <v>59</v>
      </c>
      <c r="B35" s="50" t="s">
        <v>60</v>
      </c>
      <c r="C35" s="51">
        <f>SUM(C36:C53)</f>
        <v>44247.200000000004</v>
      </c>
      <c r="D35" s="51">
        <f>SUM(D36:D52)</f>
        <v>29376.8</v>
      </c>
      <c r="E35" s="46">
        <f t="shared" si="2"/>
        <v>0.663924496917319</v>
      </c>
      <c r="F35" s="45">
        <f t="shared" si="3"/>
        <v>-14870.400000000005</v>
      </c>
    </row>
    <row r="36" spans="1:6" s="54" customFormat="1" ht="13.5" customHeight="1" hidden="1">
      <c r="A36" s="52" t="s">
        <v>61</v>
      </c>
      <c r="B36" s="53" t="s">
        <v>62</v>
      </c>
      <c r="C36" s="20">
        <v>3104.3</v>
      </c>
      <c r="D36" s="20">
        <v>1515.1</v>
      </c>
      <c r="E36" s="49">
        <f t="shared" si="2"/>
        <v>0.48806494217698027</v>
      </c>
      <c r="F36" s="32">
        <f t="shared" si="3"/>
        <v>-1589.2000000000003</v>
      </c>
    </row>
    <row r="37" spans="1:6" s="54" customFormat="1" ht="28.5" customHeight="1" hidden="1">
      <c r="A37" s="52" t="s">
        <v>63</v>
      </c>
      <c r="B37" s="53" t="s">
        <v>64</v>
      </c>
      <c r="C37" s="20">
        <v>0</v>
      </c>
      <c r="D37" s="20"/>
      <c r="E37" s="49"/>
      <c r="F37" s="32"/>
    </row>
    <row r="38" spans="1:6" s="2" customFormat="1" ht="12" customHeight="1" hidden="1">
      <c r="A38" s="47" t="s">
        <v>65</v>
      </c>
      <c r="B38" s="55" t="s">
        <v>66</v>
      </c>
      <c r="C38" s="18"/>
      <c r="D38" s="18"/>
      <c r="E38" s="49" t="e">
        <f aca="true" t="shared" si="4" ref="E38:E49">D38/C38</f>
        <v>#DIV/0!</v>
      </c>
      <c r="F38" s="32">
        <f aca="true" t="shared" si="5" ref="F38:F49">D38-C38</f>
        <v>0</v>
      </c>
    </row>
    <row r="39" spans="1:6" s="2" customFormat="1" ht="24" customHeight="1" hidden="1">
      <c r="A39" s="47" t="s">
        <v>67</v>
      </c>
      <c r="B39" s="55" t="s">
        <v>68</v>
      </c>
      <c r="C39" s="18">
        <v>0</v>
      </c>
      <c r="D39" s="18"/>
      <c r="E39" s="49" t="e">
        <f t="shared" si="4"/>
        <v>#DIV/0!</v>
      </c>
      <c r="F39" s="32">
        <f t="shared" si="5"/>
        <v>0</v>
      </c>
    </row>
    <row r="40" spans="1:6" s="2" customFormat="1" ht="14.25" customHeight="1" hidden="1">
      <c r="A40" s="47" t="s">
        <v>69</v>
      </c>
      <c r="B40" s="55" t="s">
        <v>70</v>
      </c>
      <c r="C40" s="20">
        <v>0</v>
      </c>
      <c r="D40" s="18"/>
      <c r="E40" s="49" t="e">
        <f t="shared" si="4"/>
        <v>#DIV/0!</v>
      </c>
      <c r="F40" s="32">
        <f t="shared" si="5"/>
        <v>0</v>
      </c>
    </row>
    <row r="41" spans="1:6" s="2" customFormat="1" ht="25.5" customHeight="1" hidden="1">
      <c r="A41" s="52" t="s">
        <v>71</v>
      </c>
      <c r="B41" s="55" t="s">
        <v>72</v>
      </c>
      <c r="C41" s="20">
        <v>1434.2</v>
      </c>
      <c r="D41" s="18">
        <v>1434.2</v>
      </c>
      <c r="E41" s="49">
        <f t="shared" si="4"/>
        <v>1</v>
      </c>
      <c r="F41" s="32">
        <f t="shared" si="5"/>
        <v>0</v>
      </c>
    </row>
    <row r="42" spans="1:6" s="2" customFormat="1" ht="42" customHeight="1" hidden="1">
      <c r="A42" s="47" t="s">
        <v>65</v>
      </c>
      <c r="B42" s="55" t="s">
        <v>73</v>
      </c>
      <c r="C42" s="18">
        <f>10008.1+11936.7</f>
        <v>21944.800000000003</v>
      </c>
      <c r="D42" s="18">
        <v>13761.6</v>
      </c>
      <c r="E42" s="49">
        <f t="shared" si="4"/>
        <v>0.6271007254566001</v>
      </c>
      <c r="F42" s="32">
        <f t="shared" si="5"/>
        <v>-8183.200000000003</v>
      </c>
    </row>
    <row r="43" spans="1:6" s="2" customFormat="1" ht="21" customHeight="1" hidden="1">
      <c r="A43" s="47" t="s">
        <v>74</v>
      </c>
      <c r="B43" s="55" t="s">
        <v>75</v>
      </c>
      <c r="C43" s="56">
        <v>765</v>
      </c>
      <c r="D43" s="18">
        <v>765</v>
      </c>
      <c r="E43" s="49">
        <f t="shared" si="4"/>
        <v>1</v>
      </c>
      <c r="F43" s="32">
        <f t="shared" si="5"/>
        <v>0</v>
      </c>
    </row>
    <row r="44" spans="1:6" s="2" customFormat="1" ht="26.25" customHeight="1" hidden="1">
      <c r="A44" s="47" t="s">
        <v>76</v>
      </c>
      <c r="B44" s="55" t="s">
        <v>77</v>
      </c>
      <c r="C44" s="18">
        <v>4891.4</v>
      </c>
      <c r="D44" s="18"/>
      <c r="E44" s="49">
        <f t="shared" si="4"/>
        <v>0</v>
      </c>
      <c r="F44" s="32">
        <f t="shared" si="5"/>
        <v>-4891.4</v>
      </c>
    </row>
    <row r="45" spans="1:6" s="2" customFormat="1" ht="26.25" customHeight="1" hidden="1">
      <c r="A45" s="47" t="s">
        <v>65</v>
      </c>
      <c r="B45" s="55" t="s">
        <v>78</v>
      </c>
      <c r="C45" s="18">
        <v>1349.7</v>
      </c>
      <c r="D45" s="18">
        <v>1143.1</v>
      </c>
      <c r="E45" s="49">
        <f t="shared" si="4"/>
        <v>0.8469289471734458</v>
      </c>
      <c r="F45" s="32">
        <f t="shared" si="5"/>
        <v>-206.60000000000014</v>
      </c>
    </row>
    <row r="46" spans="1:6" s="2" customFormat="1" ht="24.75" customHeight="1" hidden="1">
      <c r="A46" s="47" t="s">
        <v>65</v>
      </c>
      <c r="B46" s="55" t="s">
        <v>79</v>
      </c>
      <c r="C46" s="18">
        <v>1358.3</v>
      </c>
      <c r="D46" s="18">
        <v>1358.3</v>
      </c>
      <c r="E46" s="49">
        <f t="shared" si="4"/>
        <v>1</v>
      </c>
      <c r="F46" s="32">
        <f t="shared" si="5"/>
        <v>0</v>
      </c>
    </row>
    <row r="47" spans="1:6" s="2" customFormat="1" ht="25.5" customHeight="1" hidden="1">
      <c r="A47" s="47" t="s">
        <v>65</v>
      </c>
      <c r="B47" s="55" t="s">
        <v>80</v>
      </c>
      <c r="C47" s="18">
        <f>6397.3+356.6</f>
        <v>6753.900000000001</v>
      </c>
      <c r="D47" s="18">
        <f>6397.3+356.6</f>
        <v>6753.900000000001</v>
      </c>
      <c r="E47" s="49">
        <f t="shared" si="4"/>
        <v>1</v>
      </c>
      <c r="F47" s="32">
        <f t="shared" si="5"/>
        <v>0</v>
      </c>
    </row>
    <row r="48" spans="1:6" s="2" customFormat="1" ht="26.25" customHeight="1" hidden="1">
      <c r="A48" s="47" t="s">
        <v>65</v>
      </c>
      <c r="B48" s="55" t="s">
        <v>81</v>
      </c>
      <c r="C48" s="18">
        <v>1431.6</v>
      </c>
      <c r="D48" s="18">
        <v>1431.6</v>
      </c>
      <c r="E48" s="49">
        <f t="shared" si="4"/>
        <v>1</v>
      </c>
      <c r="F48" s="32">
        <f t="shared" si="5"/>
        <v>0</v>
      </c>
    </row>
    <row r="49" spans="1:6" s="2" customFormat="1" ht="26.25" customHeight="1" hidden="1">
      <c r="A49" s="47" t="s">
        <v>65</v>
      </c>
      <c r="B49" s="55" t="s">
        <v>82</v>
      </c>
      <c r="C49" s="18">
        <v>246</v>
      </c>
      <c r="D49" s="18">
        <v>246</v>
      </c>
      <c r="E49" s="49">
        <f t="shared" si="4"/>
        <v>1</v>
      </c>
      <c r="F49" s="32">
        <f t="shared" si="5"/>
        <v>0</v>
      </c>
    </row>
    <row r="50" spans="1:6" s="2" customFormat="1" ht="33" customHeight="1" hidden="1">
      <c r="A50" s="47"/>
      <c r="B50" s="55" t="s">
        <v>83</v>
      </c>
      <c r="C50" s="58"/>
      <c r="D50" s="18"/>
      <c r="E50" s="49" t="e">
        <f>D50/C50</f>
        <v>#DIV/0!</v>
      </c>
      <c r="F50" s="32">
        <f aca="true" t="shared" si="6" ref="F50:F84">D50-C50</f>
        <v>0</v>
      </c>
    </row>
    <row r="51" spans="1:6" s="2" customFormat="1" ht="50.25" customHeight="1" hidden="1">
      <c r="A51" s="59" t="s">
        <v>84</v>
      </c>
      <c r="B51" s="55" t="s">
        <v>85</v>
      </c>
      <c r="C51" s="18">
        <f>609.7+358.3</f>
        <v>968</v>
      </c>
      <c r="D51" s="18">
        <v>968</v>
      </c>
      <c r="E51" s="49">
        <f>D51/C51</f>
        <v>1</v>
      </c>
      <c r="F51" s="32">
        <f t="shared" si="6"/>
        <v>0</v>
      </c>
    </row>
    <row r="52" spans="1:6" s="2" customFormat="1" ht="15.75" customHeight="1" hidden="1">
      <c r="A52" s="47" t="s">
        <v>65</v>
      </c>
      <c r="B52" s="55" t="s">
        <v>86</v>
      </c>
      <c r="C52" s="56"/>
      <c r="D52" s="18"/>
      <c r="E52" s="49" t="e">
        <f>D52/C52</f>
        <v>#DIV/0!</v>
      </c>
      <c r="F52" s="32">
        <f t="shared" si="6"/>
        <v>0</v>
      </c>
    </row>
    <row r="53" spans="1:6" s="2" customFormat="1" ht="21" customHeight="1" hidden="1">
      <c r="A53" s="29" t="s">
        <v>44</v>
      </c>
      <c r="B53" s="30" t="s">
        <v>45</v>
      </c>
      <c r="C53" s="14"/>
      <c r="D53" s="14"/>
      <c r="E53" s="15"/>
      <c r="F53" s="45">
        <f t="shared" si="6"/>
        <v>0</v>
      </c>
    </row>
    <row r="54" spans="1:6" s="2" customFormat="1" ht="21" customHeight="1">
      <c r="A54" s="60" t="s">
        <v>87</v>
      </c>
      <c r="B54" s="44" t="s">
        <v>88</v>
      </c>
      <c r="C54" s="45">
        <f>SUM(C55:C85)-C61</f>
        <v>258979.09999999998</v>
      </c>
      <c r="D54" s="45">
        <f>SUM(D55:D84)-D61</f>
        <v>251493.59999999998</v>
      </c>
      <c r="E54" s="46">
        <f aca="true" t="shared" si="7" ref="E54:E78">D54/C54</f>
        <v>0.9710961232006753</v>
      </c>
      <c r="F54" s="45">
        <f t="shared" si="6"/>
        <v>-7485.5</v>
      </c>
    </row>
    <row r="55" spans="1:6" s="2" customFormat="1" ht="53.25" customHeight="1" hidden="1">
      <c r="A55" s="47" t="s">
        <v>89</v>
      </c>
      <c r="B55" s="135" t="s">
        <v>90</v>
      </c>
      <c r="C55" s="20">
        <v>1227.4</v>
      </c>
      <c r="D55" s="18">
        <v>1227.4</v>
      </c>
      <c r="E55" s="49">
        <f t="shared" si="7"/>
        <v>1</v>
      </c>
      <c r="F55" s="32">
        <f t="shared" si="6"/>
        <v>0</v>
      </c>
    </row>
    <row r="56" spans="1:6" s="2" customFormat="1" ht="21.75" customHeight="1" hidden="1">
      <c r="A56" s="47" t="s">
        <v>91</v>
      </c>
      <c r="B56" s="55" t="s">
        <v>92</v>
      </c>
      <c r="C56" s="20"/>
      <c r="D56" s="18"/>
      <c r="E56" s="49" t="e">
        <f t="shared" si="7"/>
        <v>#DIV/0!</v>
      </c>
      <c r="F56" s="32">
        <f t="shared" si="6"/>
        <v>0</v>
      </c>
    </row>
    <row r="57" spans="1:6" s="2" customFormat="1" ht="15" customHeight="1" hidden="1">
      <c r="A57" s="47" t="s">
        <v>93</v>
      </c>
      <c r="B57" s="55" t="s">
        <v>94</v>
      </c>
      <c r="C57" s="20"/>
      <c r="D57" s="18"/>
      <c r="E57" s="49" t="e">
        <f t="shared" si="7"/>
        <v>#DIV/0!</v>
      </c>
      <c r="F57" s="32">
        <f t="shared" si="6"/>
        <v>0</v>
      </c>
    </row>
    <row r="58" spans="1:6" s="2" customFormat="1" ht="18" customHeight="1" hidden="1">
      <c r="A58" s="47" t="s">
        <v>95</v>
      </c>
      <c r="B58" s="55" t="s">
        <v>96</v>
      </c>
      <c r="C58" s="20">
        <v>0</v>
      </c>
      <c r="D58" s="18"/>
      <c r="E58" s="49" t="e">
        <f t="shared" si="7"/>
        <v>#DIV/0!</v>
      </c>
      <c r="F58" s="32">
        <f t="shared" si="6"/>
        <v>0</v>
      </c>
    </row>
    <row r="59" spans="1:6" s="2" customFormat="1" ht="20.25" customHeight="1" hidden="1">
      <c r="A59" s="47" t="s">
        <v>97</v>
      </c>
      <c r="B59" s="55" t="s">
        <v>98</v>
      </c>
      <c r="C59" s="20"/>
      <c r="D59" s="18"/>
      <c r="E59" s="49" t="e">
        <f t="shared" si="7"/>
        <v>#DIV/0!</v>
      </c>
      <c r="F59" s="32">
        <f t="shared" si="6"/>
        <v>0</v>
      </c>
    </row>
    <row r="60" spans="1:6" s="2" customFormat="1" ht="24" customHeight="1" hidden="1">
      <c r="A60" s="47" t="s">
        <v>99</v>
      </c>
      <c r="B60" s="134" t="s">
        <v>100</v>
      </c>
      <c r="C60" s="20">
        <f>17150+2411</f>
        <v>19561</v>
      </c>
      <c r="D60" s="18">
        <v>16356</v>
      </c>
      <c r="E60" s="49">
        <f t="shared" si="7"/>
        <v>0.8361535708808343</v>
      </c>
      <c r="F60" s="32">
        <f t="shared" si="6"/>
        <v>-3205</v>
      </c>
    </row>
    <row r="61" spans="1:6" s="2" customFormat="1" ht="26.25" customHeight="1" hidden="1">
      <c r="A61" s="47" t="s">
        <v>101</v>
      </c>
      <c r="B61" s="136" t="s">
        <v>102</v>
      </c>
      <c r="C61" s="20">
        <f>SUM(C63:C77)</f>
        <v>214811.7</v>
      </c>
      <c r="D61" s="20">
        <f>SUM(D63:D77)</f>
        <v>211809</v>
      </c>
      <c r="E61" s="49">
        <f t="shared" si="7"/>
        <v>0.9860217111079145</v>
      </c>
      <c r="F61" s="32">
        <f t="shared" si="6"/>
        <v>-3002.7000000000116</v>
      </c>
    </row>
    <row r="62" spans="1:6" s="2" customFormat="1" ht="18.75" customHeight="1" hidden="1">
      <c r="A62" s="47" t="s">
        <v>101</v>
      </c>
      <c r="B62" s="62" t="s">
        <v>103</v>
      </c>
      <c r="C62" s="20"/>
      <c r="D62" s="18"/>
      <c r="E62" s="49" t="e">
        <f t="shared" si="7"/>
        <v>#DIV/0!</v>
      </c>
      <c r="F62" s="32">
        <f t="shared" si="6"/>
        <v>0</v>
      </c>
    </row>
    <row r="63" spans="1:6" s="2" customFormat="1" ht="30.75" customHeight="1" hidden="1">
      <c r="A63" s="47" t="s">
        <v>101</v>
      </c>
      <c r="B63" s="127" t="s">
        <v>104</v>
      </c>
      <c r="C63" s="132">
        <f>4918+1350</f>
        <v>6268</v>
      </c>
      <c r="D63" s="133">
        <v>4918</v>
      </c>
      <c r="E63" s="49">
        <f t="shared" si="7"/>
        <v>0.7846202935545629</v>
      </c>
      <c r="F63" s="32">
        <f t="shared" si="6"/>
        <v>-1350</v>
      </c>
    </row>
    <row r="64" spans="1:6" s="2" customFormat="1" ht="26.25" customHeight="1" hidden="1">
      <c r="A64" s="47" t="s">
        <v>101</v>
      </c>
      <c r="B64" s="127" t="s">
        <v>105</v>
      </c>
      <c r="C64" s="132">
        <f>163.7+0.9</f>
        <v>164.6</v>
      </c>
      <c r="D64" s="133">
        <v>156.1</v>
      </c>
      <c r="E64" s="49">
        <f t="shared" si="7"/>
        <v>0.948359659781288</v>
      </c>
      <c r="F64" s="32">
        <f t="shared" si="6"/>
        <v>-8.5</v>
      </c>
    </row>
    <row r="65" spans="1:6" s="2" customFormat="1" ht="29.25" customHeight="1" hidden="1">
      <c r="A65" s="47" t="s">
        <v>101</v>
      </c>
      <c r="B65" s="127" t="s">
        <v>262</v>
      </c>
      <c r="C65" s="132"/>
      <c r="D65" s="133"/>
      <c r="E65" s="49" t="e">
        <f t="shared" si="7"/>
        <v>#DIV/0!</v>
      </c>
      <c r="F65" s="32">
        <f t="shared" si="6"/>
        <v>0</v>
      </c>
    </row>
    <row r="66" spans="1:6" s="2" customFormat="1" ht="29.25" customHeight="1" hidden="1">
      <c r="A66" s="47" t="s">
        <v>101</v>
      </c>
      <c r="B66" s="127" t="s">
        <v>263</v>
      </c>
      <c r="C66" s="132">
        <f>1447.8-141</f>
        <v>1306.8</v>
      </c>
      <c r="D66" s="133">
        <v>1273.9</v>
      </c>
      <c r="E66" s="49">
        <f t="shared" si="7"/>
        <v>0.9748239975512704</v>
      </c>
      <c r="F66" s="32">
        <f t="shared" si="6"/>
        <v>-32.899999999999864</v>
      </c>
    </row>
    <row r="67" spans="1:6" s="2" customFormat="1" ht="29.25" customHeight="1" hidden="1">
      <c r="A67" s="47" t="s">
        <v>101</v>
      </c>
      <c r="B67" s="127" t="s">
        <v>264</v>
      </c>
      <c r="C67" s="132">
        <v>290</v>
      </c>
      <c r="D67" s="133">
        <v>225.8</v>
      </c>
      <c r="E67" s="49">
        <f t="shared" si="7"/>
        <v>0.7786206896551725</v>
      </c>
      <c r="F67" s="32">
        <f t="shared" si="6"/>
        <v>-64.19999999999999</v>
      </c>
    </row>
    <row r="68" spans="1:6" s="2" customFormat="1" ht="29.25" customHeight="1" hidden="1">
      <c r="A68" s="47" t="s">
        <v>101</v>
      </c>
      <c r="B68" s="127" t="s">
        <v>265</v>
      </c>
      <c r="C68" s="132">
        <v>7700</v>
      </c>
      <c r="D68" s="133">
        <v>6687.7</v>
      </c>
      <c r="E68" s="49">
        <f t="shared" si="7"/>
        <v>0.8685324675324675</v>
      </c>
      <c r="F68" s="32">
        <f t="shared" si="6"/>
        <v>-1012.3000000000002</v>
      </c>
    </row>
    <row r="69" spans="1:6" s="2" customFormat="1" ht="27" customHeight="1" hidden="1">
      <c r="A69" s="47" t="s">
        <v>101</v>
      </c>
      <c r="B69" s="127" t="s">
        <v>106</v>
      </c>
      <c r="C69" s="132">
        <v>341.2</v>
      </c>
      <c r="D69" s="133">
        <v>341.2</v>
      </c>
      <c r="E69" s="49">
        <f t="shared" si="7"/>
        <v>1</v>
      </c>
      <c r="F69" s="32">
        <f t="shared" si="6"/>
        <v>0</v>
      </c>
    </row>
    <row r="70" spans="1:6" s="2" customFormat="1" ht="30.75" customHeight="1" hidden="1">
      <c r="A70" s="47" t="s">
        <v>101</v>
      </c>
      <c r="B70" s="127" t="s">
        <v>107</v>
      </c>
      <c r="C70" s="132">
        <v>315.4</v>
      </c>
      <c r="D70" s="133">
        <v>315.4</v>
      </c>
      <c r="E70" s="49">
        <f t="shared" si="7"/>
        <v>1</v>
      </c>
      <c r="F70" s="32">
        <f t="shared" si="6"/>
        <v>0</v>
      </c>
    </row>
    <row r="71" spans="1:6" s="2" customFormat="1" ht="25.5" customHeight="1" hidden="1">
      <c r="A71" s="47" t="s">
        <v>101</v>
      </c>
      <c r="B71" s="127" t="s">
        <v>108</v>
      </c>
      <c r="C71" s="132"/>
      <c r="D71" s="133"/>
      <c r="E71" s="49" t="e">
        <f t="shared" si="7"/>
        <v>#DIV/0!</v>
      </c>
      <c r="F71" s="32">
        <f t="shared" si="6"/>
        <v>0</v>
      </c>
    </row>
    <row r="72" spans="1:6" s="2" customFormat="1" ht="29.25" customHeight="1" hidden="1">
      <c r="A72" s="47" t="s">
        <v>101</v>
      </c>
      <c r="B72" s="127" t="s">
        <v>109</v>
      </c>
      <c r="C72" s="132">
        <f>685.4+142.7+32.6</f>
        <v>860.6999999999999</v>
      </c>
      <c r="D72" s="133">
        <v>828</v>
      </c>
      <c r="E72" s="49">
        <f t="shared" si="7"/>
        <v>0.9620076681770653</v>
      </c>
      <c r="F72" s="32">
        <f t="shared" si="6"/>
        <v>-32.69999999999993</v>
      </c>
    </row>
    <row r="73" spans="1:6" s="2" customFormat="1" ht="24" customHeight="1" hidden="1">
      <c r="A73" s="47" t="s">
        <v>101</v>
      </c>
      <c r="B73" s="128" t="s">
        <v>110</v>
      </c>
      <c r="C73" s="132">
        <f>163992.7+3740.3</f>
        <v>167733</v>
      </c>
      <c r="D73" s="133">
        <v>167472.7</v>
      </c>
      <c r="E73" s="49">
        <f t="shared" si="7"/>
        <v>0.9984481288714804</v>
      </c>
      <c r="F73" s="32">
        <f t="shared" si="6"/>
        <v>-260.29999999998836</v>
      </c>
    </row>
    <row r="74" spans="1:6" s="2" customFormat="1" ht="27" customHeight="1" hidden="1">
      <c r="A74" s="47" t="s">
        <v>101</v>
      </c>
      <c r="B74" s="128" t="s">
        <v>111</v>
      </c>
      <c r="C74" s="132">
        <f>27790.8+71.8</f>
        <v>27862.6</v>
      </c>
      <c r="D74" s="133">
        <v>27620.8</v>
      </c>
      <c r="E74" s="49">
        <f t="shared" si="7"/>
        <v>0.9913217000567068</v>
      </c>
      <c r="F74" s="32">
        <f t="shared" si="6"/>
        <v>-241.79999999999927</v>
      </c>
    </row>
    <row r="75" spans="1:6" s="2" customFormat="1" ht="23.25" customHeight="1" hidden="1">
      <c r="A75" s="47" t="s">
        <v>101</v>
      </c>
      <c r="B75" s="129" t="s">
        <v>112</v>
      </c>
      <c r="C75" s="132">
        <v>1037.8</v>
      </c>
      <c r="D75" s="133">
        <v>1037.8</v>
      </c>
      <c r="E75" s="49">
        <f t="shared" si="7"/>
        <v>1</v>
      </c>
      <c r="F75" s="32">
        <f t="shared" si="6"/>
        <v>0</v>
      </c>
    </row>
    <row r="76" spans="1:6" s="2" customFormat="1" ht="20.25" customHeight="1" hidden="1">
      <c r="A76" s="47" t="s">
        <v>101</v>
      </c>
      <c r="B76" s="130" t="s">
        <v>124</v>
      </c>
      <c r="C76" s="132">
        <v>75</v>
      </c>
      <c r="D76" s="132">
        <v>75</v>
      </c>
      <c r="E76" s="49">
        <f>D76/C76</f>
        <v>1</v>
      </c>
      <c r="F76" s="32">
        <f>D76-C76</f>
        <v>0</v>
      </c>
    </row>
    <row r="77" spans="1:6" s="2" customFormat="1" ht="21.75" customHeight="1" hidden="1">
      <c r="A77" s="47" t="s">
        <v>101</v>
      </c>
      <c r="B77" s="131" t="s">
        <v>113</v>
      </c>
      <c r="C77" s="132">
        <v>856.6</v>
      </c>
      <c r="D77" s="133">
        <v>856.6</v>
      </c>
      <c r="E77" s="49">
        <f t="shared" si="7"/>
        <v>1</v>
      </c>
      <c r="F77" s="32">
        <f t="shared" si="6"/>
        <v>0</v>
      </c>
    </row>
    <row r="78" spans="1:6" s="2" customFormat="1" ht="21.75" customHeight="1" hidden="1">
      <c r="A78" s="47" t="s">
        <v>114</v>
      </c>
      <c r="B78" s="61" t="s">
        <v>115</v>
      </c>
      <c r="C78" s="20"/>
      <c r="D78" s="18"/>
      <c r="E78" s="49" t="e">
        <f t="shared" si="7"/>
        <v>#DIV/0!</v>
      </c>
      <c r="F78" s="32">
        <f t="shared" si="6"/>
        <v>0</v>
      </c>
    </row>
    <row r="79" spans="1:6" s="2" customFormat="1" ht="17.25" customHeight="1" hidden="1">
      <c r="A79" s="47" t="s">
        <v>114</v>
      </c>
      <c r="B79" s="61" t="s">
        <v>116</v>
      </c>
      <c r="C79" s="20"/>
      <c r="D79" s="18"/>
      <c r="E79" s="49"/>
      <c r="F79" s="32">
        <f t="shared" si="6"/>
        <v>0</v>
      </c>
    </row>
    <row r="80" spans="1:6" s="2" customFormat="1" ht="20.25" customHeight="1" hidden="1">
      <c r="A80" s="47" t="s">
        <v>117</v>
      </c>
      <c r="B80" s="134" t="s">
        <v>118</v>
      </c>
      <c r="C80" s="20">
        <v>14522</v>
      </c>
      <c r="D80" s="18">
        <v>14522</v>
      </c>
      <c r="E80" s="49">
        <f>D80/C80</f>
        <v>1</v>
      </c>
      <c r="F80" s="32">
        <f t="shared" si="6"/>
        <v>0</v>
      </c>
    </row>
    <row r="81" spans="1:6" s="2" customFormat="1" ht="26.25" customHeight="1" hidden="1">
      <c r="A81" s="47" t="s">
        <v>117</v>
      </c>
      <c r="B81" s="55" t="s">
        <v>119</v>
      </c>
      <c r="C81" s="20">
        <v>5847.4</v>
      </c>
      <c r="D81" s="18">
        <v>5720.8</v>
      </c>
      <c r="E81" s="49">
        <f>D81/C81</f>
        <v>0.978349351848685</v>
      </c>
      <c r="F81" s="32">
        <f t="shared" si="6"/>
        <v>-126.59999999999945</v>
      </c>
    </row>
    <row r="82" spans="1:6" s="2" customFormat="1" ht="20.25" customHeight="1" hidden="1">
      <c r="A82" s="47" t="s">
        <v>120</v>
      </c>
      <c r="B82" s="55" t="s">
        <v>121</v>
      </c>
      <c r="C82" s="18"/>
      <c r="D82" s="18"/>
      <c r="E82" s="49" t="e">
        <f>D82/C82</f>
        <v>#DIV/0!</v>
      </c>
      <c r="F82" s="32">
        <f t="shared" si="6"/>
        <v>0</v>
      </c>
    </row>
    <row r="83" spans="1:6" s="2" customFormat="1" ht="41.25" customHeight="1" hidden="1">
      <c r="A83" s="47" t="s">
        <v>122</v>
      </c>
      <c r="B83" s="55" t="s">
        <v>123</v>
      </c>
      <c r="C83" s="34">
        <v>3009.6</v>
      </c>
      <c r="D83" s="126">
        <v>1858.4</v>
      </c>
      <c r="E83" s="49">
        <f>D83/C83</f>
        <v>0.6174906964380649</v>
      </c>
      <c r="F83" s="32">
        <f t="shared" si="6"/>
        <v>-1151.1999999999998</v>
      </c>
    </row>
    <row r="84" spans="1:6" s="2" customFormat="1" ht="20.25" customHeight="1" hidden="1">
      <c r="A84" s="47" t="s">
        <v>101</v>
      </c>
      <c r="B84" s="55" t="s">
        <v>124</v>
      </c>
      <c r="C84" s="20"/>
      <c r="D84" s="20"/>
      <c r="E84" s="49" t="e">
        <f>D84/C84</f>
        <v>#DIV/0!</v>
      </c>
      <c r="F84" s="32">
        <f t="shared" si="6"/>
        <v>0</v>
      </c>
    </row>
    <row r="85" spans="1:6" s="2" customFormat="1" ht="0.75" customHeight="1">
      <c r="A85" s="47"/>
      <c r="B85" s="63" t="s">
        <v>125</v>
      </c>
      <c r="C85" s="20"/>
      <c r="D85" s="64"/>
      <c r="E85" s="49"/>
      <c r="F85" s="32"/>
    </row>
    <row r="86" spans="1:6" s="2" customFormat="1" ht="55.5" customHeight="1">
      <c r="A86" s="60" t="s">
        <v>126</v>
      </c>
      <c r="B86" s="65" t="s">
        <v>127</v>
      </c>
      <c r="C86" s="51">
        <v>1063.9</v>
      </c>
      <c r="D86" s="51">
        <v>1063.9</v>
      </c>
      <c r="E86" s="46">
        <f aca="true" t="shared" si="8" ref="E86:E91">D86/C86</f>
        <v>1</v>
      </c>
      <c r="F86" s="45">
        <f aca="true" t="shared" si="9" ref="F86:F91">D86-C86</f>
        <v>0</v>
      </c>
    </row>
    <row r="87" spans="1:6" s="2" customFormat="1" ht="34.5" customHeight="1">
      <c r="A87" s="66" t="s">
        <v>128</v>
      </c>
      <c r="B87" s="65" t="s">
        <v>129</v>
      </c>
      <c r="C87" s="67">
        <v>497.9</v>
      </c>
      <c r="D87" s="67">
        <v>152</v>
      </c>
      <c r="E87" s="46">
        <f t="shared" si="8"/>
        <v>0.3052821851777465</v>
      </c>
      <c r="F87" s="45">
        <f t="shared" si="9"/>
        <v>-345.9</v>
      </c>
    </row>
    <row r="88" spans="1:6" s="2" customFormat="1" ht="52.5" customHeight="1">
      <c r="A88" s="66" t="s">
        <v>130</v>
      </c>
      <c r="B88" s="65" t="s">
        <v>131</v>
      </c>
      <c r="C88" s="67">
        <f>184-92</f>
        <v>92</v>
      </c>
      <c r="D88" s="67">
        <v>92</v>
      </c>
      <c r="E88" s="46">
        <f t="shared" si="8"/>
        <v>1</v>
      </c>
      <c r="F88" s="45">
        <f t="shared" si="9"/>
        <v>0</v>
      </c>
    </row>
    <row r="89" spans="1:6" s="2" customFormat="1" ht="50.25" customHeight="1">
      <c r="A89" s="68" t="s">
        <v>132</v>
      </c>
      <c r="B89" s="69" t="s">
        <v>133</v>
      </c>
      <c r="C89" s="70">
        <v>-1000</v>
      </c>
      <c r="D89" s="71">
        <v>-1000</v>
      </c>
      <c r="E89" s="72">
        <f t="shared" si="8"/>
        <v>1</v>
      </c>
      <c r="F89" s="73">
        <f t="shared" si="9"/>
        <v>0</v>
      </c>
    </row>
    <row r="90" spans="1:6" s="2" customFormat="1" ht="31.5" customHeight="1">
      <c r="A90" s="68" t="s">
        <v>134</v>
      </c>
      <c r="B90" s="69" t="s">
        <v>135</v>
      </c>
      <c r="C90" s="71">
        <f>280+202</f>
        <v>482</v>
      </c>
      <c r="D90" s="74">
        <v>482</v>
      </c>
      <c r="E90" s="72">
        <f t="shared" si="8"/>
        <v>1</v>
      </c>
      <c r="F90" s="73">
        <f t="shared" si="9"/>
        <v>0</v>
      </c>
    </row>
    <row r="91" spans="1:6" s="2" customFormat="1" ht="31.5" customHeight="1">
      <c r="A91" s="68" t="s">
        <v>136</v>
      </c>
      <c r="B91" s="69" t="s">
        <v>45</v>
      </c>
      <c r="C91" s="71">
        <v>339.9</v>
      </c>
      <c r="D91" s="74">
        <v>-322.6</v>
      </c>
      <c r="E91" s="72">
        <f t="shared" si="8"/>
        <v>-0.9491026772580172</v>
      </c>
      <c r="F91" s="73">
        <f t="shared" si="9"/>
        <v>-662.5</v>
      </c>
    </row>
    <row r="92" spans="1:6" s="2" customFormat="1" ht="34.5" customHeight="1" hidden="1">
      <c r="A92" s="75" t="s">
        <v>137</v>
      </c>
      <c r="B92" s="76" t="s">
        <v>138</v>
      </c>
      <c r="C92" s="77">
        <f>C29+C31</f>
        <v>493880.80000000005</v>
      </c>
      <c r="D92" s="77">
        <f>D29+D31</f>
        <v>470526.1</v>
      </c>
      <c r="E92" s="77">
        <f>E29+E31-E90-E89</f>
        <v>-0.07325508194173413</v>
      </c>
      <c r="F92" s="77">
        <f>F29+F31-F90-F89</f>
        <v>-23354.70000000004</v>
      </c>
    </row>
    <row r="93" spans="1:6" s="2" customFormat="1" ht="30" customHeight="1" hidden="1">
      <c r="A93" s="152" t="s">
        <v>139</v>
      </c>
      <c r="B93" s="152"/>
      <c r="C93" s="78"/>
      <c r="D93" s="79"/>
      <c r="E93" s="49"/>
      <c r="F93" s="32" t="e">
        <f>D93-#REF!</f>
        <v>#REF!</v>
      </c>
    </row>
    <row r="94" spans="1:6" s="2" customFormat="1" ht="30" customHeight="1" hidden="1">
      <c r="A94" s="80" t="s">
        <v>140</v>
      </c>
      <c r="B94" s="81" t="s">
        <v>141</v>
      </c>
      <c r="C94" s="82"/>
      <c r="D94" s="71"/>
      <c r="E94" s="49"/>
      <c r="F94" s="32"/>
    </row>
    <row r="95" spans="1:6" s="2" customFormat="1" ht="29.25" customHeight="1" hidden="1">
      <c r="A95" s="83" t="s">
        <v>142</v>
      </c>
      <c r="B95" s="84" t="s">
        <v>143</v>
      </c>
      <c r="C95" s="82"/>
      <c r="D95" s="71"/>
      <c r="E95" s="49"/>
      <c r="F95" s="32"/>
    </row>
    <row r="96" spans="1:21" s="2" customFormat="1" ht="36" customHeight="1" hidden="1">
      <c r="A96" s="85" t="s">
        <v>144</v>
      </c>
      <c r="B96" s="50" t="s">
        <v>145</v>
      </c>
      <c r="C96" s="51"/>
      <c r="D96" s="14"/>
      <c r="E96" s="46"/>
      <c r="F96" s="45">
        <f>D96-C96</f>
        <v>0</v>
      </c>
      <c r="G96" s="86"/>
      <c r="H96" s="86"/>
      <c r="I96" s="87"/>
      <c r="J96" s="87"/>
      <c r="K96" s="88"/>
      <c r="L96" s="86"/>
      <c r="M96" s="86"/>
      <c r="N96" s="86"/>
      <c r="O96" s="86"/>
      <c r="P96" s="86"/>
      <c r="Q96" s="86"/>
      <c r="R96" s="86"/>
      <c r="S96" s="86"/>
      <c r="T96" s="89"/>
      <c r="U96" s="87"/>
    </row>
    <row r="97" spans="1:6" s="93" customFormat="1" ht="42" customHeight="1" hidden="1">
      <c r="A97" s="90" t="s">
        <v>146</v>
      </c>
      <c r="B97" s="91" t="s">
        <v>147</v>
      </c>
      <c r="C97" s="92">
        <f>C96</f>
        <v>0</v>
      </c>
      <c r="D97" s="92">
        <f>D96</f>
        <v>0</v>
      </c>
      <c r="E97" s="46"/>
      <c r="F97" s="45" t="e">
        <f>D97-#REF!</f>
        <v>#REF!</v>
      </c>
    </row>
    <row r="98" spans="1:6" s="2" customFormat="1" ht="34.5" customHeight="1">
      <c r="A98" s="94"/>
      <c r="B98" s="95" t="s">
        <v>148</v>
      </c>
      <c r="C98" s="96">
        <f>C92</f>
        <v>493880.80000000005</v>
      </c>
      <c r="D98" s="96">
        <f>SUM(D29+D31)</f>
        <v>470526.1</v>
      </c>
      <c r="E98" s="97">
        <f>D98/C98</f>
        <v>0.9527118689367959</v>
      </c>
      <c r="F98" s="98">
        <f>D98-C98</f>
        <v>-23354.70000000007</v>
      </c>
    </row>
    <row r="99" spans="1:6" s="2" customFormat="1" ht="16.5" customHeight="1">
      <c r="A99" s="137" t="s">
        <v>149</v>
      </c>
      <c r="B99" s="138"/>
      <c r="E99" s="49"/>
      <c r="F99" s="32"/>
    </row>
    <row r="100" spans="1:6" s="2" customFormat="1" ht="18" customHeight="1">
      <c r="A100" s="99" t="s">
        <v>150</v>
      </c>
      <c r="B100" s="100" t="s">
        <v>151</v>
      </c>
      <c r="C100" s="45">
        <f>SUM(C101:C109)</f>
        <v>51884.100000000006</v>
      </c>
      <c r="D100" s="45">
        <f>SUM(D101:D109)</f>
        <v>47170.5</v>
      </c>
      <c r="E100" s="46">
        <f aca="true" t="shared" si="10" ref="E100:E110">D100/C100</f>
        <v>0.909151358508676</v>
      </c>
      <c r="F100" s="45">
        <f aca="true" t="shared" si="11" ref="F100:F152">D100-C100</f>
        <v>-4713.600000000006</v>
      </c>
    </row>
    <row r="101" spans="1:6" s="2" customFormat="1" ht="31.5" customHeight="1">
      <c r="A101" s="101" t="s">
        <v>152</v>
      </c>
      <c r="B101" s="102" t="s">
        <v>153</v>
      </c>
      <c r="C101" s="18">
        <v>1265.3</v>
      </c>
      <c r="D101" s="18">
        <v>1098</v>
      </c>
      <c r="E101" s="49">
        <f t="shared" si="10"/>
        <v>0.8677783924760927</v>
      </c>
      <c r="F101" s="32">
        <f t="shared" si="11"/>
        <v>-167.29999999999995</v>
      </c>
    </row>
    <row r="102" spans="1:6" s="2" customFormat="1" ht="51" customHeight="1">
      <c r="A102" s="101" t="s">
        <v>154</v>
      </c>
      <c r="B102" s="102" t="s">
        <v>155</v>
      </c>
      <c r="C102" s="18">
        <v>878.7</v>
      </c>
      <c r="D102" s="18">
        <v>870</v>
      </c>
      <c r="E102" s="49">
        <f t="shared" si="10"/>
        <v>0.9900990099009901</v>
      </c>
      <c r="F102" s="32">
        <f t="shared" si="11"/>
        <v>-8.700000000000045</v>
      </c>
    </row>
    <row r="103" spans="1:6" s="2" customFormat="1" ht="59.25" customHeight="1">
      <c r="A103" s="101" t="s">
        <v>156</v>
      </c>
      <c r="B103" s="102" t="s">
        <v>157</v>
      </c>
      <c r="C103" s="18">
        <v>31469.4</v>
      </c>
      <c r="D103" s="18">
        <v>28701.8</v>
      </c>
      <c r="E103" s="49">
        <f t="shared" si="10"/>
        <v>0.9120542495249353</v>
      </c>
      <c r="F103" s="32">
        <f t="shared" si="11"/>
        <v>-2767.600000000002</v>
      </c>
    </row>
    <row r="104" spans="1:6" s="2" customFormat="1" ht="16.5" customHeight="1" hidden="1">
      <c r="A104" s="101" t="s">
        <v>158</v>
      </c>
      <c r="B104" s="102" t="s">
        <v>159</v>
      </c>
      <c r="C104" s="18"/>
      <c r="D104" s="18"/>
      <c r="E104" s="49" t="e">
        <f t="shared" si="10"/>
        <v>#DIV/0!</v>
      </c>
      <c r="F104" s="32">
        <f t="shared" si="11"/>
        <v>0</v>
      </c>
    </row>
    <row r="105" spans="1:6" s="2" customFormat="1" ht="25.5">
      <c r="A105" s="101" t="s">
        <v>160</v>
      </c>
      <c r="B105" s="102" t="s">
        <v>161</v>
      </c>
      <c r="C105" s="18">
        <v>816</v>
      </c>
      <c r="D105" s="18">
        <v>666.3</v>
      </c>
      <c r="E105" s="49">
        <f t="shared" si="10"/>
        <v>0.8165441176470588</v>
      </c>
      <c r="F105" s="32">
        <f t="shared" si="11"/>
        <v>-149.70000000000005</v>
      </c>
    </row>
    <row r="106" spans="1:6" s="2" customFormat="1" ht="25.5" hidden="1">
      <c r="A106" s="101" t="s">
        <v>162</v>
      </c>
      <c r="B106" s="102" t="s">
        <v>163</v>
      </c>
      <c r="C106" s="18"/>
      <c r="D106" s="18"/>
      <c r="E106" s="49" t="e">
        <f t="shared" si="10"/>
        <v>#DIV/0!</v>
      </c>
      <c r="F106" s="32">
        <f t="shared" si="11"/>
        <v>0</v>
      </c>
    </row>
    <row r="107" spans="1:7" s="2" customFormat="1" ht="15.75">
      <c r="A107" s="101" t="s">
        <v>164</v>
      </c>
      <c r="B107" s="102" t="s">
        <v>165</v>
      </c>
      <c r="C107" s="18">
        <v>700</v>
      </c>
      <c r="D107" s="18">
        <v>700</v>
      </c>
      <c r="E107" s="49">
        <f t="shared" si="10"/>
        <v>1</v>
      </c>
      <c r="F107" s="32">
        <f t="shared" si="11"/>
        <v>0</v>
      </c>
      <c r="G107" s="2" t="s">
        <v>166</v>
      </c>
    </row>
    <row r="108" spans="1:6" s="2" customFormat="1" ht="15.75">
      <c r="A108" s="101" t="s">
        <v>162</v>
      </c>
      <c r="B108" s="102" t="s">
        <v>167</v>
      </c>
      <c r="C108" s="18">
        <v>90</v>
      </c>
      <c r="D108" s="18"/>
      <c r="E108" s="49">
        <f t="shared" si="10"/>
        <v>0</v>
      </c>
      <c r="F108" s="32">
        <f t="shared" si="11"/>
        <v>-90</v>
      </c>
    </row>
    <row r="109" spans="1:6" s="2" customFormat="1" ht="23.25" customHeight="1">
      <c r="A109" s="101" t="s">
        <v>168</v>
      </c>
      <c r="B109" s="102" t="s">
        <v>169</v>
      </c>
      <c r="C109" s="20">
        <v>16664.7</v>
      </c>
      <c r="D109" s="18">
        <v>15134.4</v>
      </c>
      <c r="E109" s="49">
        <f t="shared" si="10"/>
        <v>0.9081711641973752</v>
      </c>
      <c r="F109" s="32">
        <f t="shared" si="11"/>
        <v>-1530.300000000001</v>
      </c>
    </row>
    <row r="110" spans="1:6" s="2" customFormat="1" ht="25.5" hidden="1">
      <c r="A110" s="99" t="s">
        <v>170</v>
      </c>
      <c r="B110" s="103" t="s">
        <v>171</v>
      </c>
      <c r="C110" s="45">
        <f>SUM(C111:C113)</f>
        <v>0</v>
      </c>
      <c r="D110" s="45">
        <f>SUM(D111:D113)</f>
        <v>0</v>
      </c>
      <c r="E110" s="46" t="e">
        <f t="shared" si="10"/>
        <v>#DIV/0!</v>
      </c>
      <c r="F110" s="45">
        <f t="shared" si="11"/>
        <v>0</v>
      </c>
    </row>
    <row r="111" spans="1:6" s="2" customFormat="1" ht="15.75" hidden="1">
      <c r="A111" s="101" t="s">
        <v>172</v>
      </c>
      <c r="B111" s="102" t="s">
        <v>173</v>
      </c>
      <c r="C111" s="18">
        <v>0</v>
      </c>
      <c r="D111" s="18"/>
      <c r="E111" s="49"/>
      <c r="F111" s="45">
        <f t="shared" si="11"/>
        <v>0</v>
      </c>
    </row>
    <row r="112" spans="1:6" s="2" customFormat="1" ht="48.75" customHeight="1" hidden="1">
      <c r="A112" s="101" t="s">
        <v>174</v>
      </c>
      <c r="B112" s="102" t="s">
        <v>175</v>
      </c>
      <c r="C112" s="18"/>
      <c r="D112" s="18"/>
      <c r="E112" s="49" t="e">
        <f>D112/C112</f>
        <v>#DIV/0!</v>
      </c>
      <c r="F112" s="32">
        <f t="shared" si="11"/>
        <v>0</v>
      </c>
    </row>
    <row r="113" spans="1:6" s="2" customFormat="1" ht="15.75" hidden="1">
      <c r="A113" s="101" t="s">
        <v>176</v>
      </c>
      <c r="B113" s="102" t="s">
        <v>177</v>
      </c>
      <c r="C113" s="18"/>
      <c r="D113" s="18"/>
      <c r="E113" s="49"/>
      <c r="F113" s="45">
        <f t="shared" si="11"/>
        <v>0</v>
      </c>
    </row>
    <row r="114" spans="1:6" s="2" customFormat="1" ht="14.25" customHeight="1">
      <c r="A114" s="99" t="s">
        <v>178</v>
      </c>
      <c r="B114" s="103" t="s">
        <v>179</v>
      </c>
      <c r="C114" s="45">
        <f>SUM(C115:C117)</f>
        <v>2075</v>
      </c>
      <c r="D114" s="45">
        <f>SUM(D115:D117)</f>
        <v>1934.5</v>
      </c>
      <c r="E114" s="46">
        <f aca="true" t="shared" si="12" ref="E114:E121">D114/C114</f>
        <v>0.932289156626506</v>
      </c>
      <c r="F114" s="45">
        <f t="shared" si="11"/>
        <v>-140.5</v>
      </c>
    </row>
    <row r="115" spans="1:6" s="2" customFormat="1" ht="14.25" customHeight="1">
      <c r="A115" s="104" t="s">
        <v>180</v>
      </c>
      <c r="B115" s="105" t="s">
        <v>181</v>
      </c>
      <c r="C115" s="106">
        <v>75</v>
      </c>
      <c r="D115" s="106">
        <v>74.8</v>
      </c>
      <c r="E115" s="49">
        <f t="shared" si="12"/>
        <v>0.9973333333333333</v>
      </c>
      <c r="F115" s="32">
        <f t="shared" si="11"/>
        <v>-0.20000000000000284</v>
      </c>
    </row>
    <row r="116" spans="1:6" s="2" customFormat="1" ht="16.5" customHeight="1">
      <c r="A116" s="101" t="s">
        <v>182</v>
      </c>
      <c r="B116" s="102" t="s">
        <v>183</v>
      </c>
      <c r="C116" s="18">
        <v>2000</v>
      </c>
      <c r="D116" s="18">
        <v>1859.7</v>
      </c>
      <c r="E116" s="49">
        <f t="shared" si="12"/>
        <v>0.9298500000000001</v>
      </c>
      <c r="F116" s="32">
        <f t="shared" si="11"/>
        <v>-140.29999999999995</v>
      </c>
    </row>
    <row r="117" spans="1:6" s="2" customFormat="1" ht="20.25" customHeight="1" hidden="1">
      <c r="A117" s="101" t="s">
        <v>184</v>
      </c>
      <c r="B117" s="102" t="s">
        <v>185</v>
      </c>
      <c r="C117" s="18">
        <v>0</v>
      </c>
      <c r="D117" s="18"/>
      <c r="E117" s="49" t="e">
        <f t="shared" si="12"/>
        <v>#DIV/0!</v>
      </c>
      <c r="F117" s="32">
        <f t="shared" si="11"/>
        <v>0</v>
      </c>
    </row>
    <row r="118" spans="1:6" s="2" customFormat="1" ht="18.75" customHeight="1">
      <c r="A118" s="99" t="s">
        <v>186</v>
      </c>
      <c r="B118" s="103" t="s">
        <v>187</v>
      </c>
      <c r="C118" s="45">
        <f>SUM(C119:C122)</f>
        <v>40947.2</v>
      </c>
      <c r="D118" s="45">
        <f>SUM(D119:D122)</f>
        <v>6508</v>
      </c>
      <c r="E118" s="46">
        <f t="shared" si="12"/>
        <v>0.15893638637074087</v>
      </c>
      <c r="F118" s="45">
        <f t="shared" si="11"/>
        <v>-34439.2</v>
      </c>
    </row>
    <row r="119" spans="1:6" s="2" customFormat="1" ht="24" customHeight="1">
      <c r="A119" s="101" t="s">
        <v>188</v>
      </c>
      <c r="B119" s="102" t="s">
        <v>189</v>
      </c>
      <c r="C119" s="18">
        <v>3701.5</v>
      </c>
      <c r="D119" s="18">
        <v>2350</v>
      </c>
      <c r="E119" s="49">
        <f t="shared" si="12"/>
        <v>0.6348777522625962</v>
      </c>
      <c r="F119" s="32">
        <f t="shared" si="11"/>
        <v>-1351.5</v>
      </c>
    </row>
    <row r="120" spans="1:6" s="2" customFormat="1" ht="15.75">
      <c r="A120" s="101" t="s">
        <v>190</v>
      </c>
      <c r="B120" s="102" t="s">
        <v>191</v>
      </c>
      <c r="C120" s="107">
        <v>36128.7</v>
      </c>
      <c r="D120" s="18">
        <v>3041</v>
      </c>
      <c r="E120" s="49">
        <f t="shared" si="12"/>
        <v>0.08417130978972397</v>
      </c>
      <c r="F120" s="32">
        <f t="shared" si="11"/>
        <v>-33087.7</v>
      </c>
    </row>
    <row r="121" spans="1:6" s="2" customFormat="1" ht="23.25" customHeight="1">
      <c r="A121" s="101" t="s">
        <v>192</v>
      </c>
      <c r="B121" s="102" t="s">
        <v>193</v>
      </c>
      <c r="C121" s="18">
        <v>1117</v>
      </c>
      <c r="D121" s="18">
        <v>1117</v>
      </c>
      <c r="E121" s="49">
        <f t="shared" si="12"/>
        <v>1</v>
      </c>
      <c r="F121" s="32">
        <f t="shared" si="11"/>
        <v>0</v>
      </c>
    </row>
    <row r="122" spans="1:6" s="2" customFormat="1" ht="27.75" customHeight="1" hidden="1">
      <c r="A122" s="101" t="s">
        <v>194</v>
      </c>
      <c r="B122" s="102" t="s">
        <v>195</v>
      </c>
      <c r="C122" s="18"/>
      <c r="D122" s="18"/>
      <c r="E122" s="42" t="e">
        <f>D122/#REF!</f>
        <v>#REF!</v>
      </c>
      <c r="F122" s="45">
        <f t="shared" si="11"/>
        <v>0</v>
      </c>
    </row>
    <row r="123" spans="1:6" s="2" customFormat="1" ht="18.75" customHeight="1">
      <c r="A123" s="99" t="s">
        <v>196</v>
      </c>
      <c r="B123" s="103" t="s">
        <v>197</v>
      </c>
      <c r="C123" s="45">
        <f>SUM(C124:C124)</f>
        <v>822.7</v>
      </c>
      <c r="D123" s="45">
        <f>SUM(D124:D124)</f>
        <v>822</v>
      </c>
      <c r="E123" s="46">
        <f aca="true" t="shared" si="13" ref="E123:E131">D123/C123</f>
        <v>0.9991491430655159</v>
      </c>
      <c r="F123" s="45">
        <f t="shared" si="11"/>
        <v>-0.7000000000000455</v>
      </c>
    </row>
    <row r="124" spans="1:6" s="2" customFormat="1" ht="30.75" customHeight="1">
      <c r="A124" s="101" t="s">
        <v>198</v>
      </c>
      <c r="B124" s="102" t="s">
        <v>199</v>
      </c>
      <c r="C124" s="18">
        <v>822.7</v>
      </c>
      <c r="D124" s="18">
        <v>822</v>
      </c>
      <c r="E124" s="49">
        <f t="shared" si="13"/>
        <v>0.9991491430655159</v>
      </c>
      <c r="F124" s="32">
        <f t="shared" si="11"/>
        <v>-0.7000000000000455</v>
      </c>
    </row>
    <row r="125" spans="1:6" s="2" customFormat="1" ht="15.75">
      <c r="A125" s="99" t="s">
        <v>200</v>
      </c>
      <c r="B125" s="103" t="s">
        <v>201</v>
      </c>
      <c r="C125" s="45">
        <f>C126+C127+C128+C129</f>
        <v>342145.9</v>
      </c>
      <c r="D125" s="45">
        <f>SUM(D126:D129)</f>
        <v>330347.5</v>
      </c>
      <c r="E125" s="46">
        <f t="shared" si="13"/>
        <v>0.9655164653441703</v>
      </c>
      <c r="F125" s="45">
        <f t="shared" si="11"/>
        <v>-11798.400000000023</v>
      </c>
    </row>
    <row r="126" spans="1:6" s="2" customFormat="1" ht="15.75">
      <c r="A126" s="101" t="s">
        <v>202</v>
      </c>
      <c r="B126" s="102" t="s">
        <v>203</v>
      </c>
      <c r="C126" s="18">
        <v>57133.1</v>
      </c>
      <c r="D126" s="18">
        <v>56235.2</v>
      </c>
      <c r="E126" s="49">
        <f t="shared" si="13"/>
        <v>0.9842840665043556</v>
      </c>
      <c r="F126" s="32">
        <f t="shared" si="11"/>
        <v>-897.9000000000015</v>
      </c>
    </row>
    <row r="127" spans="1:6" s="2" customFormat="1" ht="19.5" customHeight="1">
      <c r="A127" s="101" t="s">
        <v>204</v>
      </c>
      <c r="B127" s="102" t="s">
        <v>205</v>
      </c>
      <c r="C127" s="20">
        <v>267245.9</v>
      </c>
      <c r="D127" s="20">
        <v>256645.8</v>
      </c>
      <c r="E127" s="49">
        <f t="shared" si="13"/>
        <v>0.9603357806424718</v>
      </c>
      <c r="F127" s="32">
        <f t="shared" si="11"/>
        <v>-10600.100000000035</v>
      </c>
    </row>
    <row r="128" spans="1:6" s="2" customFormat="1" ht="18.75" customHeight="1">
      <c r="A128" s="101" t="s">
        <v>206</v>
      </c>
      <c r="B128" s="102" t="s">
        <v>207</v>
      </c>
      <c r="C128" s="20">
        <f>2173.8+198.9</f>
        <v>2372.7000000000003</v>
      </c>
      <c r="D128" s="20">
        <v>2098</v>
      </c>
      <c r="E128" s="49">
        <f t="shared" si="13"/>
        <v>0.884224722889535</v>
      </c>
      <c r="F128" s="32">
        <f t="shared" si="11"/>
        <v>-274.7000000000003</v>
      </c>
    </row>
    <row r="129" spans="1:6" s="2" customFormat="1" ht="19.5" customHeight="1">
      <c r="A129" s="101" t="s">
        <v>208</v>
      </c>
      <c r="B129" s="102" t="s">
        <v>209</v>
      </c>
      <c r="C129" s="18">
        <v>15394.2</v>
      </c>
      <c r="D129" s="18">
        <v>15368.5</v>
      </c>
      <c r="E129" s="49">
        <f t="shared" si="13"/>
        <v>0.9983305400735342</v>
      </c>
      <c r="F129" s="32">
        <f t="shared" si="11"/>
        <v>-25.700000000000728</v>
      </c>
    </row>
    <row r="130" spans="1:6" s="2" customFormat="1" ht="15.75">
      <c r="A130" s="99" t="s">
        <v>210</v>
      </c>
      <c r="B130" s="103" t="s">
        <v>211</v>
      </c>
      <c r="C130" s="45">
        <f>SUM(C131:C133)</f>
        <v>23777.9</v>
      </c>
      <c r="D130" s="45">
        <f>SUM(D131:D133)</f>
        <v>23730.7</v>
      </c>
      <c r="E130" s="46">
        <f t="shared" si="13"/>
        <v>0.9980149634744868</v>
      </c>
      <c r="F130" s="45">
        <f t="shared" si="11"/>
        <v>-47.20000000000073</v>
      </c>
    </row>
    <row r="131" spans="1:6" s="2" customFormat="1" ht="15.75">
      <c r="A131" s="101" t="s">
        <v>212</v>
      </c>
      <c r="B131" s="102" t="s">
        <v>213</v>
      </c>
      <c r="C131" s="18">
        <v>23777.9</v>
      </c>
      <c r="D131" s="18">
        <v>23730.7</v>
      </c>
      <c r="E131" s="49">
        <f t="shared" si="13"/>
        <v>0.9980149634744868</v>
      </c>
      <c r="F131" s="32">
        <f t="shared" si="11"/>
        <v>-47.20000000000073</v>
      </c>
    </row>
    <row r="132" spans="1:6" s="2" customFormat="1" ht="15.75" hidden="1">
      <c r="A132" s="101" t="s">
        <v>214</v>
      </c>
      <c r="B132" s="102" t="s">
        <v>215</v>
      </c>
      <c r="C132" s="18"/>
      <c r="D132" s="18"/>
      <c r="E132" s="42" t="e">
        <f>D132/#REF!</f>
        <v>#REF!</v>
      </c>
      <c r="F132" s="45">
        <f t="shared" si="11"/>
        <v>0</v>
      </c>
    </row>
    <row r="133" spans="1:6" s="2" customFormat="1" ht="15.75" hidden="1">
      <c r="A133" s="101" t="s">
        <v>216</v>
      </c>
      <c r="B133" s="102" t="s">
        <v>217</v>
      </c>
      <c r="C133" s="18"/>
      <c r="D133" s="18"/>
      <c r="E133" s="42" t="e">
        <f>D133/#REF!</f>
        <v>#REF!</v>
      </c>
      <c r="F133" s="45">
        <f t="shared" si="11"/>
        <v>0</v>
      </c>
    </row>
    <row r="134" spans="1:6" s="2" customFormat="1" ht="15.75" hidden="1">
      <c r="A134" s="99" t="s">
        <v>218</v>
      </c>
      <c r="B134" s="103" t="s">
        <v>219</v>
      </c>
      <c r="C134" s="45">
        <f>SUM(C135:C138)</f>
        <v>0</v>
      </c>
      <c r="D134" s="45">
        <f>SUM(D135:D138)</f>
        <v>0</v>
      </c>
      <c r="E134" s="46" t="e">
        <f aca="true" t="shared" si="14" ref="E134:E152">D134/C134</f>
        <v>#DIV/0!</v>
      </c>
      <c r="F134" s="45">
        <f t="shared" si="11"/>
        <v>0</v>
      </c>
    </row>
    <row r="135" spans="1:6" s="2" customFormat="1" ht="19.5" customHeight="1" hidden="1">
      <c r="A135" s="101" t="s">
        <v>220</v>
      </c>
      <c r="B135" s="102" t="s">
        <v>221</v>
      </c>
      <c r="C135" s="18"/>
      <c r="D135" s="18"/>
      <c r="E135" s="49" t="e">
        <f t="shared" si="14"/>
        <v>#DIV/0!</v>
      </c>
      <c r="F135" s="32">
        <f t="shared" si="11"/>
        <v>0</v>
      </c>
    </row>
    <row r="136" spans="1:6" s="2" customFormat="1" ht="15.75" customHeight="1" hidden="1">
      <c r="A136" s="101" t="s">
        <v>222</v>
      </c>
      <c r="B136" s="102" t="s">
        <v>223</v>
      </c>
      <c r="C136" s="18"/>
      <c r="D136" s="18"/>
      <c r="E136" s="49" t="e">
        <f t="shared" si="14"/>
        <v>#DIV/0!</v>
      </c>
      <c r="F136" s="32">
        <f t="shared" si="11"/>
        <v>0</v>
      </c>
    </row>
    <row r="137" spans="1:6" s="2" customFormat="1" ht="16.5" customHeight="1" hidden="1">
      <c r="A137" s="101" t="s">
        <v>224</v>
      </c>
      <c r="B137" s="102" t="s">
        <v>225</v>
      </c>
      <c r="C137" s="18"/>
      <c r="D137" s="18"/>
      <c r="E137" s="49" t="e">
        <f t="shared" si="14"/>
        <v>#DIV/0!</v>
      </c>
      <c r="F137" s="32">
        <f t="shared" si="11"/>
        <v>0</v>
      </c>
    </row>
    <row r="138" spans="1:6" s="2" customFormat="1" ht="15.75" hidden="1">
      <c r="A138" s="101" t="s">
        <v>226</v>
      </c>
      <c r="B138" s="102" t="s">
        <v>227</v>
      </c>
      <c r="C138" s="18"/>
      <c r="D138" s="18"/>
      <c r="E138" s="49" t="e">
        <f t="shared" si="14"/>
        <v>#DIV/0!</v>
      </c>
      <c r="F138" s="32">
        <f t="shared" si="11"/>
        <v>0</v>
      </c>
    </row>
    <row r="139" spans="1:6" s="2" customFormat="1" ht="15.75">
      <c r="A139" s="99" t="s">
        <v>228</v>
      </c>
      <c r="B139" s="103" t="s">
        <v>229</v>
      </c>
      <c r="C139" s="45">
        <f>C140+C141+C142</f>
        <v>61241.3</v>
      </c>
      <c r="D139" s="45">
        <f>D140+D141+D142</f>
        <v>52791.8</v>
      </c>
      <c r="E139" s="46">
        <f t="shared" si="14"/>
        <v>0.8620293821326458</v>
      </c>
      <c r="F139" s="45">
        <f t="shared" si="11"/>
        <v>-8449.5</v>
      </c>
    </row>
    <row r="140" spans="1:6" s="54" customFormat="1" ht="15.75">
      <c r="A140" s="104" t="s">
        <v>230</v>
      </c>
      <c r="B140" s="105" t="s">
        <v>231</v>
      </c>
      <c r="C140" s="18">
        <v>1915.5</v>
      </c>
      <c r="D140" s="106">
        <v>1620.7</v>
      </c>
      <c r="E140" s="49">
        <f t="shared" si="14"/>
        <v>0.846097624641086</v>
      </c>
      <c r="F140" s="32">
        <f t="shared" si="11"/>
        <v>-294.79999999999995</v>
      </c>
    </row>
    <row r="141" spans="1:6" s="2" customFormat="1" ht="17.25" customHeight="1">
      <c r="A141" s="101" t="s">
        <v>232</v>
      </c>
      <c r="B141" s="102" t="s">
        <v>233</v>
      </c>
      <c r="C141" s="20">
        <v>35946.8</v>
      </c>
      <c r="D141" s="18">
        <v>29074.7</v>
      </c>
      <c r="E141" s="49">
        <f t="shared" si="14"/>
        <v>0.8088258203790045</v>
      </c>
      <c r="F141" s="32">
        <f t="shared" si="11"/>
        <v>-6872.100000000002</v>
      </c>
    </row>
    <row r="142" spans="1:6" s="2" customFormat="1" ht="15.75">
      <c r="A142" s="101" t="s">
        <v>234</v>
      </c>
      <c r="B142" s="102" t="s">
        <v>235</v>
      </c>
      <c r="C142" s="18">
        <v>23379</v>
      </c>
      <c r="D142" s="18">
        <v>22096.4</v>
      </c>
      <c r="E142" s="49">
        <f t="shared" si="14"/>
        <v>0.9451387997775782</v>
      </c>
      <c r="F142" s="32">
        <f t="shared" si="11"/>
        <v>-1282.5999999999985</v>
      </c>
    </row>
    <row r="143" spans="1:6" s="2" customFormat="1" ht="15.75">
      <c r="A143" s="108" t="s">
        <v>236</v>
      </c>
      <c r="B143" s="109" t="s">
        <v>237</v>
      </c>
      <c r="C143" s="51">
        <f>SUM(C144:C145)</f>
        <v>6244.8</v>
      </c>
      <c r="D143" s="51">
        <f>SUM(D144:D145)</f>
        <v>5911.299999999999</v>
      </c>
      <c r="E143" s="46">
        <f t="shared" si="14"/>
        <v>0.94659556751217</v>
      </c>
      <c r="F143" s="45">
        <f t="shared" si="11"/>
        <v>-333.5000000000009</v>
      </c>
    </row>
    <row r="144" spans="1:6" s="2" customFormat="1" ht="15.75">
      <c r="A144" s="101" t="s">
        <v>238</v>
      </c>
      <c r="B144" s="102" t="s">
        <v>237</v>
      </c>
      <c r="C144" s="18">
        <v>5494.8</v>
      </c>
      <c r="D144" s="18">
        <v>5189.4</v>
      </c>
      <c r="E144" s="49">
        <f t="shared" si="14"/>
        <v>0.9444201790784013</v>
      </c>
      <c r="F144" s="32">
        <f t="shared" si="11"/>
        <v>-305.40000000000055</v>
      </c>
    </row>
    <row r="145" spans="1:6" s="2" customFormat="1" ht="25.5">
      <c r="A145" s="101" t="s">
        <v>239</v>
      </c>
      <c r="B145" s="102" t="s">
        <v>240</v>
      </c>
      <c r="C145" s="18">
        <v>750</v>
      </c>
      <c r="D145" s="18">
        <v>721.9</v>
      </c>
      <c r="E145" s="49">
        <f t="shared" si="14"/>
        <v>0.9625333333333334</v>
      </c>
      <c r="F145" s="32">
        <f t="shared" si="11"/>
        <v>-28.100000000000023</v>
      </c>
    </row>
    <row r="146" spans="1:6" s="2" customFormat="1" ht="15.75" hidden="1">
      <c r="A146" s="108" t="s">
        <v>241</v>
      </c>
      <c r="B146" s="109" t="s">
        <v>242</v>
      </c>
      <c r="C146" s="51">
        <f>C147</f>
        <v>0</v>
      </c>
      <c r="D146" s="51">
        <f>D147</f>
        <v>0</v>
      </c>
      <c r="E146" s="46" t="e">
        <f t="shared" si="14"/>
        <v>#DIV/0!</v>
      </c>
      <c r="F146" s="45">
        <f t="shared" si="11"/>
        <v>0</v>
      </c>
    </row>
    <row r="147" spans="1:6" s="2" customFormat="1" ht="25.5" hidden="1">
      <c r="A147" s="101" t="s">
        <v>243</v>
      </c>
      <c r="B147" s="102" t="s">
        <v>244</v>
      </c>
      <c r="C147" s="18">
        <v>0</v>
      </c>
      <c r="D147" s="18"/>
      <c r="E147" s="49" t="e">
        <f t="shared" si="14"/>
        <v>#DIV/0!</v>
      </c>
      <c r="F147" s="32">
        <f t="shared" si="11"/>
        <v>0</v>
      </c>
    </row>
    <row r="148" spans="1:6" s="2" customFormat="1" ht="25.5" hidden="1">
      <c r="A148" s="108" t="s">
        <v>245</v>
      </c>
      <c r="B148" s="109" t="s">
        <v>163</v>
      </c>
      <c r="C148" s="51">
        <f>C149</f>
        <v>0</v>
      </c>
      <c r="D148" s="51">
        <f>D149</f>
        <v>0</v>
      </c>
      <c r="E148" s="46" t="e">
        <f t="shared" si="14"/>
        <v>#DIV/0!</v>
      </c>
      <c r="F148" s="45">
        <f t="shared" si="11"/>
        <v>0</v>
      </c>
    </row>
    <row r="149" spans="1:6" s="2" customFormat="1" ht="25.5" hidden="1">
      <c r="A149" s="101" t="s">
        <v>246</v>
      </c>
      <c r="B149" s="102" t="s">
        <v>163</v>
      </c>
      <c r="C149" s="18"/>
      <c r="D149" s="18"/>
      <c r="E149" s="49" t="e">
        <f t="shared" si="14"/>
        <v>#DIV/0!</v>
      </c>
      <c r="F149" s="32">
        <f t="shared" si="11"/>
        <v>0</v>
      </c>
    </row>
    <row r="150" spans="1:6" s="2" customFormat="1" ht="15.75" hidden="1">
      <c r="A150" s="101"/>
      <c r="B150" s="102"/>
      <c r="C150" s="18"/>
      <c r="D150" s="18"/>
      <c r="E150" s="46" t="e">
        <f t="shared" si="14"/>
        <v>#DIV/0!</v>
      </c>
      <c r="F150" s="45">
        <f t="shared" si="11"/>
        <v>0</v>
      </c>
    </row>
    <row r="151" spans="1:6" s="2" customFormat="1" ht="15.75" hidden="1">
      <c r="A151" s="101"/>
      <c r="B151" s="102"/>
      <c r="C151" s="18"/>
      <c r="D151" s="18"/>
      <c r="E151" s="46" t="e">
        <f t="shared" si="14"/>
        <v>#DIV/0!</v>
      </c>
      <c r="F151" s="45">
        <f t="shared" si="11"/>
        <v>0</v>
      </c>
    </row>
    <row r="152" spans="1:6" s="2" customFormat="1" ht="21" customHeight="1">
      <c r="A152" s="110"/>
      <c r="B152" s="111" t="s">
        <v>247</v>
      </c>
      <c r="C152" s="112">
        <f>C100+C110+C114+C118+C123+C125+C130+C134+C139+C143+C146+C148</f>
        <v>529138.9</v>
      </c>
      <c r="D152" s="112">
        <f>D100+D110+D114+D118+D123+D125+D130+D134+D139+D143+D146</f>
        <v>469216.3</v>
      </c>
      <c r="E152" s="46">
        <f t="shared" si="14"/>
        <v>0.8867544986770014</v>
      </c>
      <c r="F152" s="45">
        <f t="shared" si="11"/>
        <v>-59922.600000000035</v>
      </c>
    </row>
    <row r="153" spans="1:6" s="2" customFormat="1" ht="15.75" hidden="1">
      <c r="A153" s="139" t="s">
        <v>248</v>
      </c>
      <c r="B153" s="140"/>
      <c r="E153" s="49"/>
      <c r="F153" s="32"/>
    </row>
    <row r="154" spans="1:6" s="114" customFormat="1" ht="34.5" customHeight="1" hidden="1">
      <c r="A154" s="113"/>
      <c r="B154" s="50" t="s">
        <v>249</v>
      </c>
      <c r="C154" s="51">
        <f>SUM(C155:C168)</f>
        <v>11874.1</v>
      </c>
      <c r="D154" s="51">
        <f>D155+D168+D157+D163+D158+D159+D160+D162+D161+D164+D156+D167+D165+D166</f>
        <v>11870.9</v>
      </c>
      <c r="E154" s="46">
        <f aca="true" t="shared" si="15" ref="E154:E169">D154/C154</f>
        <v>0.9997305058909727</v>
      </c>
      <c r="F154" s="45">
        <f aca="true" t="shared" si="16" ref="F154:F170">D154-C154</f>
        <v>-3.2000000000007276</v>
      </c>
    </row>
    <row r="155" spans="1:6" s="2" customFormat="1" ht="15.75" hidden="1">
      <c r="A155" s="115"/>
      <c r="B155" s="116" t="s">
        <v>250</v>
      </c>
      <c r="C155" s="20">
        <v>400</v>
      </c>
      <c r="D155" s="117">
        <v>400</v>
      </c>
      <c r="E155" s="49">
        <f t="shared" si="15"/>
        <v>1</v>
      </c>
      <c r="F155" s="32">
        <f t="shared" si="16"/>
        <v>0</v>
      </c>
    </row>
    <row r="156" spans="1:6" s="2" customFormat="1" ht="15.75" hidden="1">
      <c r="A156" s="115"/>
      <c r="B156" s="116" t="s">
        <v>251</v>
      </c>
      <c r="C156" s="20">
        <v>50</v>
      </c>
      <c r="D156" s="117">
        <v>50</v>
      </c>
      <c r="E156" s="49">
        <f t="shared" si="15"/>
        <v>1</v>
      </c>
      <c r="F156" s="32">
        <f t="shared" si="16"/>
        <v>0</v>
      </c>
    </row>
    <row r="157" spans="1:6" s="2" customFormat="1" ht="18" customHeight="1" hidden="1">
      <c r="A157" s="115"/>
      <c r="B157" s="116" t="s">
        <v>252</v>
      </c>
      <c r="C157" s="20">
        <v>828.1</v>
      </c>
      <c r="D157" s="117">
        <v>828</v>
      </c>
      <c r="E157" s="49">
        <f t="shared" si="15"/>
        <v>0.9998792416374833</v>
      </c>
      <c r="F157" s="32">
        <f t="shared" si="16"/>
        <v>-0.10000000000002274</v>
      </c>
    </row>
    <row r="158" spans="1:6" s="2" customFormat="1" ht="18" customHeight="1" hidden="1">
      <c r="A158" s="115"/>
      <c r="B158" s="116" t="s">
        <v>253</v>
      </c>
      <c r="C158" s="20"/>
      <c r="D158" s="117"/>
      <c r="E158" s="49" t="e">
        <f t="shared" si="15"/>
        <v>#DIV/0!</v>
      </c>
      <c r="F158" s="32">
        <f t="shared" si="16"/>
        <v>0</v>
      </c>
    </row>
    <row r="159" spans="1:6" s="2" customFormat="1" ht="62.25" customHeight="1" hidden="1">
      <c r="A159" s="115"/>
      <c r="B159" s="116"/>
      <c r="C159" s="20"/>
      <c r="D159" s="117"/>
      <c r="E159" s="49" t="e">
        <f t="shared" si="15"/>
        <v>#DIV/0!</v>
      </c>
      <c r="F159" s="32">
        <f t="shared" si="16"/>
        <v>0</v>
      </c>
    </row>
    <row r="160" spans="1:6" s="2" customFormat="1" ht="15.75" hidden="1">
      <c r="A160" s="115"/>
      <c r="B160" s="116"/>
      <c r="C160" s="20"/>
      <c r="D160" s="117"/>
      <c r="E160" s="49" t="e">
        <f t="shared" si="15"/>
        <v>#DIV/0!</v>
      </c>
      <c r="F160" s="32">
        <f t="shared" si="16"/>
        <v>0</v>
      </c>
    </row>
    <row r="161" spans="1:6" s="2" customFormat="1" ht="18" customHeight="1" hidden="1">
      <c r="A161" s="115"/>
      <c r="B161" s="116" t="s">
        <v>254</v>
      </c>
      <c r="C161" s="20">
        <f>2213-913</f>
        <v>1300</v>
      </c>
      <c r="D161" s="117">
        <v>1300</v>
      </c>
      <c r="E161" s="49">
        <f t="shared" si="15"/>
        <v>1</v>
      </c>
      <c r="F161" s="32">
        <f t="shared" si="16"/>
        <v>0</v>
      </c>
    </row>
    <row r="162" spans="1:6" s="2" customFormat="1" ht="16.5" customHeight="1" hidden="1">
      <c r="A162" s="115"/>
      <c r="B162" s="55" t="s">
        <v>86</v>
      </c>
      <c r="C162" s="20"/>
      <c r="D162" s="117"/>
      <c r="E162" s="49" t="e">
        <f t="shared" si="15"/>
        <v>#DIV/0!</v>
      </c>
      <c r="F162" s="32">
        <f t="shared" si="16"/>
        <v>0</v>
      </c>
    </row>
    <row r="163" spans="1:6" s="2" customFormat="1" ht="18" customHeight="1" hidden="1">
      <c r="A163" s="115"/>
      <c r="B163" s="116" t="s">
        <v>255</v>
      </c>
      <c r="C163" s="20">
        <v>700</v>
      </c>
      <c r="D163" s="117">
        <v>700</v>
      </c>
      <c r="E163" s="49">
        <f t="shared" si="15"/>
        <v>1</v>
      </c>
      <c r="F163" s="32">
        <f t="shared" si="16"/>
        <v>0</v>
      </c>
    </row>
    <row r="164" spans="1:6" s="2" customFormat="1" ht="15.75" hidden="1">
      <c r="A164" s="115"/>
      <c r="B164" s="55" t="s">
        <v>256</v>
      </c>
      <c r="C164" s="20">
        <v>1000</v>
      </c>
      <c r="D164" s="117">
        <v>1000</v>
      </c>
      <c r="E164" s="49">
        <f t="shared" si="15"/>
        <v>1</v>
      </c>
      <c r="F164" s="32">
        <f t="shared" si="16"/>
        <v>0</v>
      </c>
    </row>
    <row r="165" spans="1:6" s="2" customFormat="1" ht="15.75" hidden="1">
      <c r="A165" s="115"/>
      <c r="B165" s="118" t="s">
        <v>257</v>
      </c>
      <c r="C165" s="20">
        <v>1350</v>
      </c>
      <c r="D165" s="117">
        <v>1350</v>
      </c>
      <c r="E165" s="49">
        <f t="shared" si="15"/>
        <v>1</v>
      </c>
      <c r="F165" s="32">
        <f t="shared" si="16"/>
        <v>0</v>
      </c>
    </row>
    <row r="166" spans="1:6" s="2" customFormat="1" ht="15.75" hidden="1">
      <c r="A166" s="115"/>
      <c r="B166" s="118" t="s">
        <v>258</v>
      </c>
      <c r="C166" s="20">
        <v>3805</v>
      </c>
      <c r="D166" s="117">
        <v>3805</v>
      </c>
      <c r="E166" s="49">
        <f t="shared" si="15"/>
        <v>1</v>
      </c>
      <c r="F166" s="32">
        <f t="shared" si="16"/>
        <v>0</v>
      </c>
    </row>
    <row r="167" spans="1:6" s="2" customFormat="1" ht="15.75" hidden="1">
      <c r="A167" s="115"/>
      <c r="B167" s="118" t="s">
        <v>253</v>
      </c>
      <c r="C167" s="20">
        <v>180</v>
      </c>
      <c r="D167" s="117">
        <v>180</v>
      </c>
      <c r="E167" s="49">
        <f t="shared" si="15"/>
        <v>1</v>
      </c>
      <c r="F167" s="32">
        <f t="shared" si="16"/>
        <v>0</v>
      </c>
    </row>
    <row r="168" spans="1:6" s="2" customFormat="1" ht="15.75" hidden="1">
      <c r="A168" s="115"/>
      <c r="B168" s="116" t="s">
        <v>259</v>
      </c>
      <c r="C168" s="20">
        <f>1348+913</f>
        <v>2261</v>
      </c>
      <c r="D168" s="117">
        <v>2257.9</v>
      </c>
      <c r="E168" s="49">
        <f t="shared" si="15"/>
        <v>0.9986289252543122</v>
      </c>
      <c r="F168" s="32">
        <f t="shared" si="16"/>
        <v>-3.099999999999909</v>
      </c>
    </row>
    <row r="169" spans="1:6" s="2" customFormat="1" ht="15.75" hidden="1">
      <c r="A169" s="119"/>
      <c r="B169" s="120" t="s">
        <v>260</v>
      </c>
      <c r="C169" s="121">
        <f>C152</f>
        <v>529138.9</v>
      </c>
      <c r="D169" s="121">
        <f>D152</f>
        <v>469216.3</v>
      </c>
      <c r="E169" s="42">
        <f t="shared" si="15"/>
        <v>0.8867544986770014</v>
      </c>
      <c r="F169" s="41">
        <f t="shared" si="16"/>
        <v>-59922.600000000035</v>
      </c>
    </row>
    <row r="170" spans="1:6" s="2" customFormat="1" ht="57.75" customHeight="1">
      <c r="A170" s="122"/>
      <c r="B170" s="123" t="s">
        <v>261</v>
      </c>
      <c r="C170" s="124">
        <f>C98-C152</f>
        <v>-35258.09999999998</v>
      </c>
      <c r="D170" s="124">
        <f>D98-D152</f>
        <v>1309.7999999999884</v>
      </c>
      <c r="E170" s="38"/>
      <c r="F170" s="32">
        <f t="shared" si="16"/>
        <v>36567.899999999965</v>
      </c>
    </row>
    <row r="171" ht="12.75">
      <c r="C171" s="57"/>
    </row>
    <row r="172" ht="12.75">
      <c r="C172" s="57"/>
    </row>
    <row r="173" ht="12.75">
      <c r="B173" s="125"/>
    </row>
    <row r="174" ht="12.75">
      <c r="B174" s="125"/>
    </row>
    <row r="175" ht="12.75">
      <c r="B175" s="125"/>
    </row>
    <row r="176" ht="12.75">
      <c r="B176" s="125"/>
    </row>
    <row r="177" ht="12.75">
      <c r="B177" s="125"/>
    </row>
    <row r="178" ht="12.75">
      <c r="B178" s="125"/>
    </row>
    <row r="179" ht="12.75">
      <c r="B179" s="125"/>
    </row>
    <row r="180" ht="12.75">
      <c r="B180" s="125"/>
    </row>
    <row r="181" ht="12.75">
      <c r="B181" s="125"/>
    </row>
    <row r="182" ht="12.75">
      <c r="B182" s="125"/>
    </row>
    <row r="183" ht="12.75">
      <c r="B183" s="125"/>
    </row>
    <row r="184" ht="12.75">
      <c r="B184" s="125"/>
    </row>
    <row r="185" ht="12.75">
      <c r="B185" s="125"/>
    </row>
    <row r="186" ht="12.75">
      <c r="B186" s="125"/>
    </row>
    <row r="187" ht="12.75">
      <c r="B187" s="125"/>
    </row>
    <row r="188" ht="12.75">
      <c r="B188" s="125"/>
    </row>
    <row r="189" ht="12.75">
      <c r="B189" s="125"/>
    </row>
    <row r="190" ht="12.75">
      <c r="B190" s="125"/>
    </row>
    <row r="191" ht="12.75">
      <c r="B191" s="125"/>
    </row>
    <row r="192" ht="12.75">
      <c r="B192" s="125"/>
    </row>
    <row r="193" ht="12.75">
      <c r="B193" s="125"/>
    </row>
    <row r="194" ht="12.75">
      <c r="B194" s="125"/>
    </row>
    <row r="195" ht="12.75">
      <c r="B195" s="125"/>
    </row>
  </sheetData>
  <sheetProtection/>
  <mergeCells count="8">
    <mergeCell ref="A99:B99"/>
    <mergeCell ref="A153:B153"/>
    <mergeCell ref="A3:F3"/>
    <mergeCell ref="A4:F4"/>
    <mergeCell ref="A7:B7"/>
    <mergeCell ref="B8:F8"/>
    <mergeCell ref="A29:B29"/>
    <mergeCell ref="A93:B93"/>
  </mergeCells>
  <printOptions/>
  <pageMargins left="0.7874015748031497" right="0.1968503937007874" top="0.5905511811023623" bottom="0.5905511811023623" header="0.5118110236220472" footer="0.5118110236220472"/>
  <pageSetup fitToHeight="2" fitToWidth="1" horizontalDpi="600" verticalDpi="600" orientation="portrait" paperSize="9" scale="70" r:id="rId1"/>
  <rowBreaks count="2" manualBreakCount="2">
    <brk id="98" max="255" man="1"/>
    <brk id="1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2015-03-04T12:25:28Z</cp:lastPrinted>
  <dcterms:created xsi:type="dcterms:W3CDTF">2015-02-19T11:15:17Z</dcterms:created>
  <dcterms:modified xsi:type="dcterms:W3CDTF">2015-03-04T12:53:56Z</dcterms:modified>
  <cp:category/>
  <cp:version/>
  <cp:contentType/>
  <cp:contentStatus/>
</cp:coreProperties>
</file>