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5" windowWidth="17400" windowHeight="11955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<sst xmlns="http://schemas.openxmlformats.org/spreadsheetml/2006/main" count="313" uniqueCount="274">
  <si>
    <r>
      <rPr>
        <b/>
        <sz val="10"/>
        <rFont val="Arial Cyr"/>
        <family val="0"/>
      </rPr>
      <t xml:space="preserve">Приложение </t>
    </r>
    <r>
      <rPr>
        <sz val="10"/>
        <rFont val="Arial Cyr"/>
        <family val="0"/>
      </rPr>
      <t>к решению 
Еланской районной Думы 
№ 345 /51  от 21 июля  2009 года</t>
    </r>
  </si>
  <si>
    <t>Код бюджетн. классификации</t>
  </si>
  <si>
    <t xml:space="preserve"> </t>
  </si>
  <si>
    <t>Годовой план</t>
  </si>
  <si>
    <t>Исполнено за 6 месяцев</t>
  </si>
  <si>
    <t>% исполнения от годового плана</t>
  </si>
  <si>
    <t xml:space="preserve">Отклонение от  годового плана </t>
  </si>
  <si>
    <t>3</t>
  </si>
  <si>
    <t>4</t>
  </si>
  <si>
    <t>5</t>
  </si>
  <si>
    <t>6</t>
  </si>
  <si>
    <t>ДОХОДЫ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</si>
  <si>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</si>
  <si>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</si>
  <si>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</si>
  <si>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</si>
  <si>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</si>
  <si>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</si>
  <si>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</si>
  <si>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</si>
  <si>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</si>
  <si>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</si>
  <si>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000 1 05 02000 01 0000 110</t>
  </si>
  <si>
    <t>Единый налог на вмененный доход для отдельных видов деятельности</t>
  </si>
  <si>
    <t>000 1 05 03000 01 0000 110</t>
  </si>
  <si>
    <t>Единый сельскохозяйств. налог</t>
  </si>
  <si>
    <t>000 1 05 04020 02 0000 110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</si>
  <si>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</si>
  <si>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</si>
  <si>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</si>
  <si>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</si>
  <si>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</si>
  <si>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</si>
  <si>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</si>
  <si>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</si>
  <si>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</si>
  <si>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</si>
  <si>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</si>
  <si>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</si>
  <si>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</si>
  <si>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</si>
  <si>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</si>
  <si>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</si>
  <si>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</si>
  <si>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000 2 19 00000 00 0000 000</t>
  </si>
  <si>
    <t>Возврат остатков субсидий и субвенций</t>
  </si>
  <si>
    <t>000 1 17 00000 00 0000 000</t>
  </si>
  <si>
    <t>ПРОЧИЕ НЕНАЛОГОВЫЕ ДОХОДЫ</t>
  </si>
  <si>
    <t>000 1 18 00000 00 0000 000</t>
  </si>
  <si>
    <t>Возврат остатков субсидий и субвенций из бюджетов поселений</t>
  </si>
  <si>
    <t>ИТОГО СОБСТВЕННЫХ ДОХОДОВ</t>
  </si>
  <si>
    <t>000 2 00 00000 00 0000 000</t>
  </si>
  <si>
    <t>БЕЗВОЗМЕЗДНЫЕ ПОСТУПЛЕНИЯ</t>
  </si>
  <si>
    <t>000 2 02 01000 00 0000 151</t>
  </si>
  <si>
    <t>ДОТАЦИЯ</t>
  </si>
  <si>
    <t>000 2 02 01001 05 0000 151</t>
  </si>
  <si>
    <t>- дотация на выравнивание бюджетной обеспеченности</t>
  </si>
  <si>
    <t>000 2 02 01003 05 0000 151</t>
  </si>
  <si>
    <t>- дотация на поддержку мер по обеспечению сбалансированности бюджетов</t>
  </si>
  <si>
    <t>000 2 02 02000 00 0000 151</t>
  </si>
  <si>
    <t>000 2 02 02008 00 0000 151</t>
  </si>
  <si>
    <t>Субсидия на обеспечение жильем молодых семей</t>
  </si>
  <si>
    <t>1 2 02 0205100 0000 151</t>
  </si>
  <si>
    <t>Субсидия на обеспечение жильем молодых семей (федеральные)</t>
  </si>
  <si>
    <t>000 2 02 02999 05 0000 151</t>
  </si>
  <si>
    <t>подготовка градостроительной документации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</si>
  <si>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</si>
  <si>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</si>
  <si>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000 2 02 02077 05 0000 151</t>
  </si>
  <si>
    <t>Субсидии на капстроительство</t>
  </si>
  <si>
    <t>000 2 02 02051 00 0000 151</t>
  </si>
  <si>
    <t>Субсидия из федерального бюджета на на обеспечение жильем молодых семей</t>
  </si>
  <si>
    <t>софинансирование открытия групп дошкольного образования</t>
  </si>
  <si>
    <t>000 2 02 2999 05 0000 151</t>
  </si>
  <si>
    <t xml:space="preserve">Субсидия на организацию отдыха детей в каникулярный период в лагерях дневного пребывания на базе муниципальных образовательных учреждений </t>
  </si>
  <si>
    <t>000 2 02 02150 05 0000 151</t>
  </si>
  <si>
    <t>Программа  "Энергосбережение и повышение энергетической эффективности на период до 2020 года"</t>
  </si>
  <si>
    <t>Субсидия на организацию отдыха детей в каникулярное время на 2015 год</t>
  </si>
  <si>
    <t>индексация окладов пед. и медработников доп образования</t>
  </si>
  <si>
    <t>индексация окладов работников культуры</t>
  </si>
  <si>
    <t>индексация окладов работников культуры ДШИ</t>
  </si>
  <si>
    <t>Премия победителю областного конкурса среди комиссий по делам несовершеннолетних</t>
  </si>
  <si>
    <t>Субсидия на проведение кап.ремонта и оснащение оборудованием организаций дошкольного образования</t>
  </si>
  <si>
    <t>000 2 02 02215 05 0000 151</t>
  </si>
  <si>
    <t>Субсидия на создание в общеобразовательных организациях , расположенных в сельской местности, условий для занятий физической культурой и спортом -федеральный бюджет</t>
  </si>
  <si>
    <t>энергосбережение</t>
  </si>
  <si>
    <t>Субсидия на обеспечение сбалансированности</t>
  </si>
  <si>
    <t>000 2 02 03000 05 0000 151</t>
  </si>
  <si>
    <t xml:space="preserve">СУБВЕНЦИИ </t>
  </si>
  <si>
    <t>000 2 02 03003 05 0000 151</t>
  </si>
  <si>
    <t xml:space="preserve"> - субвенции местным бюджетам на выполнение федеральных полномочий по государственной регистрации актов гражданского состояния</t>
  </si>
  <si>
    <t>000 2 02 03007 05 0000 151</t>
  </si>
  <si>
    <t>составление списков присяжных заседателей</t>
  </si>
  <si>
    <t>000 2 02 03015 05 0000 151</t>
  </si>
  <si>
    <t>субвенции на обеспечение полномочий по первичному воинскому учету</t>
  </si>
  <si>
    <t>000 2 02 03020 05 0000 151</t>
  </si>
  <si>
    <t>подготовка и проведение Всероссийской переписи</t>
  </si>
  <si>
    <t>000 2 02 03021 05 0000 151</t>
  </si>
  <si>
    <t>субвенции на классное руководство</t>
  </si>
  <si>
    <t>000 2 02 03022 05 0000 151</t>
  </si>
  <si>
    <t>субвенции на субсидии гражданам по оплате жилья и коммунальных услуг</t>
  </si>
  <si>
    <t>000 2 02 03024 05 0000 151</t>
  </si>
  <si>
    <t>субвенции на передаваемые полномочия</t>
  </si>
  <si>
    <t>субвенции на реализацию ФЗ "О милиции"</t>
  </si>
  <si>
    <t>субвенции на питание детей из малообеспеченных семей и состоящих на учёте у фтизиатра</t>
  </si>
  <si>
    <t>субвенции на реализацию ФЗ "О молодых специалистах""</t>
  </si>
  <si>
    <r>
      <t xml:space="preserve">субвенции на льготы сельским специалистам по оплате ЖКУ </t>
    </r>
    <r>
      <rPr>
        <b/>
        <sz val="10"/>
        <color indexed="8"/>
        <rFont val="Times New Roman"/>
        <family val="1"/>
      </rPr>
      <t>медики</t>
    </r>
  </si>
  <si>
    <r>
      <t xml:space="preserve">субвенции на льготы сельским специалистам по оплате ЖКУ </t>
    </r>
    <r>
      <rPr>
        <b/>
        <sz val="10"/>
        <color indexed="8"/>
        <rFont val="Times New Roman"/>
        <family val="1"/>
      </rPr>
      <t>культработники</t>
    </r>
  </si>
  <si>
    <r>
      <t xml:space="preserve">субвенции на льготы сельским специалистам по оплате ЖКУ </t>
    </r>
    <r>
      <rPr>
        <b/>
        <sz val="10"/>
        <color indexed="8"/>
        <rFont val="Times New Roman"/>
        <family val="1"/>
      </rPr>
      <t>библиотекари и медики в школах</t>
    </r>
  </si>
  <si>
    <r>
      <t xml:space="preserve">субвенции на льготы сельским специалистам </t>
    </r>
    <r>
      <rPr>
        <b/>
        <sz val="10"/>
        <color indexed="8"/>
        <rFont val="Times New Roman"/>
        <family val="1"/>
      </rPr>
      <t>педагоги</t>
    </r>
    <r>
      <rPr>
        <sz val="10"/>
        <color indexed="8"/>
        <rFont val="Times New Roman"/>
        <family val="1"/>
      </rPr>
      <t xml:space="preserve"> по оплате ЖКУ</t>
    </r>
  </si>
  <si>
    <t>субвенции на комиссии по делам несовершеннолетних</t>
  </si>
  <si>
    <t>субвенции на реализацию Закона об административных комиссиях</t>
  </si>
  <si>
    <t>субвенции на  организацию оказания медицинской помощи</t>
  </si>
  <si>
    <t>Компенсация выпадающих доходов ресурсоснабжающих организаций</t>
  </si>
  <si>
    <t>субвенции на обеспечение образовательного процесса</t>
  </si>
  <si>
    <t>субвенции на обеспечение образовательного процесса в дошкольном образовании</t>
  </si>
  <si>
    <t xml:space="preserve"> обеспечение деятельности комиссии по опеке несовершеннолетних</t>
  </si>
  <si>
    <t>Содержание архива</t>
  </si>
  <si>
    <t>000 2 02 03026 05 0000 151</t>
  </si>
  <si>
    <t>обеспечение жилыми помещениями детей-сирот</t>
  </si>
  <si>
    <t>обеспечение жилыми помещениями детей-сирот федеральные</t>
  </si>
  <si>
    <t>000 2 02 03027 05 0000 151</t>
  </si>
  <si>
    <t xml:space="preserve">выплата пособий по опеке и попечительству </t>
  </si>
  <si>
    <t>оплата приемному родителю</t>
  </si>
  <si>
    <t>000 202 03055 05 0000 151</t>
  </si>
  <si>
    <t>денежные выплаты ФАПам</t>
  </si>
  <si>
    <t>000 2 02 03029 05 0000 151</t>
  </si>
  <si>
    <t>компенсация части родительской платы за содержание ребенка в образовательных учреждениях</t>
  </si>
  <si>
    <t>отлов животных</t>
  </si>
  <si>
    <t>содержание скотомогильников</t>
  </si>
  <si>
    <t>000 2 02 04061 05 0000 151</t>
  </si>
  <si>
    <t>Межбюджетные трансферты, передаваемые  на завершение работ по МФЦ</t>
  </si>
  <si>
    <t>000 202 0401205 0000 151</t>
  </si>
  <si>
    <t>Средства полученные по взаимным расчетам</t>
  </si>
  <si>
    <t>000 2 02 04025 05 0000 151</t>
  </si>
  <si>
    <t>Межбюджетные трансферты, передаваемые  бюджетам муниципальных районов на комплектование книжных фондов библиотек</t>
  </si>
  <si>
    <t>000 203 05099 050000180</t>
  </si>
  <si>
    <t>Прочие безвозмездные поступления от государственных организаций в бюджеты муниципальных районов</t>
  </si>
  <si>
    <t>000 207 05000 050000180</t>
  </si>
  <si>
    <t>Прочие безвозмездные поступления в бюджеты</t>
  </si>
  <si>
    <t>000 218 05010 050000180</t>
  </si>
  <si>
    <t>Доходы бюджетов муниципальных районов от возврата бюджетными учреждениями остатков субсидий прошлых лет</t>
  </si>
  <si>
    <t>000 219 00000 050000180</t>
  </si>
  <si>
    <t>000 8 50 00000 00 0000 000</t>
  </si>
  <si>
    <t>ИТОГО доходов без прочих поступлений</t>
  </si>
  <si>
    <t>Внутренние обороты по доходам:</t>
  </si>
  <si>
    <t>000 2 03 05099 05 000 180</t>
  </si>
  <si>
    <t>Прочие безвозмездные поступления</t>
  </si>
  <si>
    <t>000 207 05020 050000180</t>
  </si>
  <si>
    <t>Поступления от денежных пожертвований,предоставляемых физическими лицами</t>
  </si>
  <si>
    <t>000 207 05030 050000180</t>
  </si>
  <si>
    <t>Прочие безвозмездные поступления в бюджеты муниципальных районов</t>
  </si>
  <si>
    <t>000 8 70 00000 00 0000 000</t>
  </si>
  <si>
    <t>ИТОГО внутренних оборотов по доходам:</t>
  </si>
  <si>
    <t>ВСЕГО ДОХОДОВ:</t>
  </si>
  <si>
    <t xml:space="preserve"> Р А С Х О Д Ы</t>
  </si>
  <si>
    <t>0100</t>
  </si>
  <si>
    <t>Общегосударственные вопросы</t>
  </si>
  <si>
    <t>0102</t>
  </si>
  <si>
    <t>Функционирование высшего должностного лица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</si>
  <si>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</si>
  <si>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</si>
  <si>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</si>
  <si>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</si>
  <si>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</si>
  <si>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</si>
  <si>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</si>
  <si>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0111</t>
  </si>
  <si>
    <t>Обслуживание государственного и муниципального долга</t>
  </si>
  <si>
    <t>0107</t>
  </si>
  <si>
    <t>Обеспечение проведения выборов и референдумов</t>
  </si>
  <si>
    <t xml:space="preserve">    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</si>
  <si>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</si>
  <si>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</si>
  <si>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</si>
  <si>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</si>
  <si>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</si>
  <si>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</si>
  <si>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</si>
  <si>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</si>
  <si>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</si>
  <si>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0310</t>
  </si>
  <si>
    <t>Обеспечение противопожарной безопасности</t>
  </si>
  <si>
    <t>0400</t>
  </si>
  <si>
    <t>Национальная экономика</t>
  </si>
  <si>
    <t>0405</t>
  </si>
  <si>
    <t>Сельское хозяйство</t>
  </si>
  <si>
    <t>0408</t>
  </si>
  <si>
    <t>Транспорт</t>
  </si>
  <si>
    <t>0412</t>
  </si>
  <si>
    <t>Другие вопросы в области  национальной экономики</t>
  </si>
  <si>
    <t>0500</t>
  </si>
  <si>
    <t>Жилищно-коммунальное хозяйство</t>
  </si>
  <si>
    <t>0501</t>
  </si>
  <si>
    <t xml:space="preserve">Жилищное хозяйство 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</si>
  <si>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</si>
  <si>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</si>
  <si>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</si>
  <si>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</si>
  <si>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</si>
  <si>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</si>
  <si>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</si>
  <si>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</si>
  <si>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</si>
  <si>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</si>
  <si>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</si>
  <si>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</si>
  <si>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</si>
  <si>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</si>
  <si>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</si>
  <si>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</si>
  <si>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</si>
  <si>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</si>
  <si>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</si>
  <si>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</si>
  <si>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</si>
  <si>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, кинематография</t>
  </si>
  <si>
    <t>0801</t>
  </si>
  <si>
    <t xml:space="preserve">Культура </t>
  </si>
  <si>
    <t>0802</t>
  </si>
  <si>
    <t>Кинематография</t>
  </si>
  <si>
    <t>0803</t>
  </si>
  <si>
    <t>Телевидение и радиовещание</t>
  </si>
  <si>
    <t>0900</t>
  </si>
  <si>
    <t xml:space="preserve">Здравоохранение 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</si>
  <si>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</si>
  <si>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</si>
  <si>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</si>
  <si>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</si>
  <si>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</si>
  <si>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</si>
  <si>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</si>
  <si>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 xml:space="preserve">Другие вопросы в области здравоохранения 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</si>
  <si>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</si>
  <si>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</si>
  <si>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</si>
  <si>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</si>
  <si>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</si>
  <si>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</si>
  <si>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</si>
  <si>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</si>
  <si>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</si>
  <si>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 xml:space="preserve"> Спорт и физическая культура </t>
  </si>
  <si>
    <t>1101</t>
  </si>
  <si>
    <t>1105</t>
  </si>
  <si>
    <t xml:space="preserve">Другие вопросы в области спорта и физической культуры </t>
  </si>
  <si>
    <t>1200</t>
  </si>
  <si>
    <t>Средства массовой информации</t>
  </si>
  <si>
    <t>1202</t>
  </si>
  <si>
    <t>Другие вопросы в области культуры, кинематографии и средств массовой информации</t>
  </si>
  <si>
    <t>1300</t>
  </si>
  <si>
    <t>1301</t>
  </si>
  <si>
    <t>1400</t>
  </si>
  <si>
    <t>Межбюджетные трансферты общего характерабюджетам бюджетной системы Российской Федерации</t>
  </si>
  <si>
    <t>1403</t>
  </si>
  <si>
    <t>Перечисления другим бюджетам бюджетной системы Российской Федерации</t>
  </si>
  <si>
    <t>ИТОГО РАСХОДОВ (по разделам)</t>
  </si>
  <si>
    <t>В том числе внутренние обороты по расходам:</t>
  </si>
  <si>
    <t>Межбюджетные трансферты</t>
  </si>
  <si>
    <t>Дотация из средств района ( спорт)</t>
  </si>
  <si>
    <t>Автодром</t>
  </si>
  <si>
    <t>Компенсация выпадающих доходов</t>
  </si>
  <si>
    <t>Наказы избирателей (местный бюджет)</t>
  </si>
  <si>
    <t>Модернизация котельных</t>
  </si>
  <si>
    <t>выборы</t>
  </si>
  <si>
    <t>строительство жилья</t>
  </si>
  <si>
    <t>приобретение жилья</t>
  </si>
  <si>
    <t>ВСЕГО РАСХОДОВ:</t>
  </si>
  <si>
    <t>ПРОФИЦИТ БЮДЖЕТА (со знаком "плюс") ДЕФИЦИТ БЮДЖЕТА (со знаком "минус")</t>
  </si>
  <si>
    <t>Обеспечение деятельности органов фин. надзора</t>
  </si>
  <si>
    <t>Субсидии от других бюджетов бюджетной системы РФ</t>
  </si>
  <si>
    <t>Передача полномочий поселениям</t>
  </si>
  <si>
    <t>Анализ исполнения  бюджета Еланского муниципального района 
за I полугодие 2015 года</t>
  </si>
  <si>
    <t>Приложение №
к решению Еланской районной Думы
№_____ от 30 июля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</si>
</sst>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7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  <font>
      <b/>
      <sz val="7"/>
      <name val="Arial Cyr"/>
      <family val="0"/>
    </font>
    <font>
      <b/>
      <sz val="9"/>
      <name val="Arial Cyr"/>
      <family val="0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name val="Times New Roman Cyr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0" xfId="52" applyFont="1" applyAlignment="1">
      <alignment textRotation="90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49" fontId="6" fillId="0" borderId="12" xfId="52" applyNumberFormat="1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49" fontId="8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13" fillId="34" borderId="14" xfId="0" applyFont="1" applyFill="1" applyBorder="1" applyAlignment="1" applyProtection="1">
      <alignment horizontal="left" vertical="center" wrapText="1"/>
      <protection locked="0"/>
    </xf>
    <xf numFmtId="164" fontId="13" fillId="34" borderId="14" xfId="0" applyNumberFormat="1" applyFont="1" applyFill="1" applyBorder="1" applyAlignment="1" applyProtection="1">
      <alignment horizontal="right" vertical="center"/>
      <protection locked="0"/>
    </xf>
    <xf numFmtId="165" fontId="13" fillId="34" borderId="14" xfId="0" applyNumberFormat="1" applyFont="1" applyFill="1" applyBorder="1" applyAlignment="1" applyProtection="1">
      <alignment horizontal="right" vertical="center"/>
      <protection locked="0"/>
    </xf>
    <xf numFmtId="49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right" vertical="center"/>
      <protection locked="0"/>
    </xf>
    <xf numFmtId="165" fontId="13" fillId="33" borderId="14" xfId="0" applyNumberFormat="1" applyFont="1" applyFill="1" applyBorder="1" applyAlignment="1" applyProtection="1">
      <alignment horizontal="right" vertical="center"/>
      <protection locked="0"/>
    </xf>
    <xf numFmtId="164" fontId="13" fillId="33" borderId="14" xfId="0" applyNumberFormat="1" applyFont="1" applyFill="1" applyBorder="1" applyAlignment="1" applyProtection="1">
      <alignment horizontal="right" vertical="center"/>
      <protection locked="0"/>
    </xf>
    <xf numFmtId="49" fontId="12" fillId="34" borderId="13" xfId="0" applyNumberFormat="1" applyFont="1" applyFill="1" applyBorder="1" applyAlignment="1" applyProtection="1">
      <alignment horizontal="left" vertical="center" wrapText="1"/>
      <protection/>
    </xf>
    <xf numFmtId="0" fontId="14" fillId="34" borderId="14" xfId="0" applyFont="1" applyFill="1" applyBorder="1" applyAlignment="1" applyProtection="1">
      <alignment vertical="center" wrapText="1"/>
      <protection/>
    </xf>
    <xf numFmtId="164" fontId="13" fillId="34" borderId="14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14" fillId="34" borderId="14" xfId="0" applyFont="1" applyFill="1" applyBorder="1" applyAlignment="1" applyProtection="1">
      <alignment vertical="center" wrapText="1"/>
      <protection locked="0"/>
    </xf>
    <xf numFmtId="0" fontId="14" fillId="34" borderId="14" xfId="0" applyFont="1" applyFill="1" applyBorder="1" applyAlignment="1" applyProtection="1">
      <alignment horizontal="left" vertical="center" wrapText="1"/>
      <protection locked="0"/>
    </xf>
    <xf numFmtId="0" fontId="15" fillId="34" borderId="13" xfId="0" applyFont="1" applyFill="1" applyBorder="1" applyAlignment="1" applyProtection="1">
      <alignment horizontal="left" vertical="center" wrapText="1"/>
      <protection locked="0"/>
    </xf>
    <xf numFmtId="49" fontId="16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15" fillId="34" borderId="15" xfId="0" applyFont="1" applyFill="1" applyBorder="1" applyAlignment="1" applyProtection="1">
      <alignment horizontal="left" vertical="center" wrapText="1"/>
      <protection locked="0"/>
    </xf>
    <xf numFmtId="164" fontId="11" fillId="33" borderId="14" xfId="0" applyNumberFormat="1" applyFont="1" applyFill="1" applyBorder="1" applyAlignment="1" applyProtection="1">
      <alignment horizontal="right" vertical="center" wrapText="1"/>
      <protection/>
    </xf>
    <xf numFmtId="165" fontId="11" fillId="33" borderId="14" xfId="0" applyNumberFormat="1" applyFont="1" applyFill="1" applyBorder="1" applyAlignment="1" applyProtection="1">
      <alignment horizontal="right" vertical="center"/>
      <protection locked="0"/>
    </xf>
    <xf numFmtId="164" fontId="11" fillId="33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11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164" fontId="7" fillId="0" borderId="12" xfId="52" applyNumberFormat="1" applyFont="1" applyBorder="1" applyAlignment="1">
      <alignment horizontal="right" vertical="center" wrapText="1"/>
      <protection/>
    </xf>
    <xf numFmtId="165" fontId="11" fillId="0" borderId="14" xfId="0" applyNumberFormat="1" applyFont="1" applyFill="1" applyBorder="1" applyAlignment="1" applyProtection="1">
      <alignment horizontal="right" vertical="center"/>
      <protection locked="0"/>
    </xf>
    <xf numFmtId="0" fontId="19" fillId="35" borderId="13" xfId="0" applyFont="1" applyFill="1" applyBorder="1" applyAlignment="1" applyProtection="1">
      <alignment horizontal="left" vertical="center" wrapText="1"/>
      <protection/>
    </xf>
    <xf numFmtId="49" fontId="17" fillId="35" borderId="14" xfId="0" applyNumberFormat="1" applyFont="1" applyFill="1" applyBorder="1" applyAlignment="1" applyProtection="1">
      <alignment horizontal="left" vertical="center" wrapText="1"/>
      <protection/>
    </xf>
    <xf numFmtId="164" fontId="11" fillId="35" borderId="14" xfId="0" applyNumberFormat="1" applyFont="1" applyFill="1" applyBorder="1" applyAlignment="1" applyProtection="1">
      <alignment horizontal="right" vertical="center" wrapText="1"/>
      <protection/>
    </xf>
    <xf numFmtId="165" fontId="11" fillId="35" borderId="14" xfId="0" applyNumberFormat="1" applyFont="1" applyFill="1" applyBorder="1" applyAlignment="1" applyProtection="1">
      <alignment horizontal="right" vertical="center" wrapText="1"/>
      <protection/>
    </xf>
    <xf numFmtId="0" fontId="19" fillId="34" borderId="13" xfId="0" applyFont="1" applyFill="1" applyBorder="1" applyAlignment="1" applyProtection="1">
      <alignment horizontal="left" vertical="center" wrapText="1"/>
      <protection/>
    </xf>
    <xf numFmtId="49" fontId="17" fillId="34" borderId="14" xfId="0" applyNumberFormat="1" applyFont="1" applyFill="1" applyBorder="1" applyAlignment="1" applyProtection="1">
      <alignment horizontal="left" vertical="center" wrapText="1"/>
      <protection/>
    </xf>
    <xf numFmtId="164" fontId="11" fillId="34" borderId="14" xfId="0" applyNumberFormat="1" applyFont="1" applyFill="1" applyBorder="1" applyAlignment="1" applyProtection="1">
      <alignment horizontal="right" vertical="center" wrapText="1"/>
      <protection/>
    </xf>
    <xf numFmtId="165" fontId="11" fillId="34" borderId="14" xfId="0" applyNumberFormat="1" applyFont="1" applyFill="1" applyBorder="1" applyAlignment="1" applyProtection="1">
      <alignment horizontal="right" vertical="center" wrapText="1"/>
      <protection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65" fontId="11" fillId="33" borderId="14" xfId="0" applyNumberFormat="1" applyFont="1" applyFill="1" applyBorder="1" applyAlignment="1" applyProtection="1">
      <alignment horizontal="right" vertical="center" wrapText="1"/>
      <protection/>
    </xf>
    <xf numFmtId="49" fontId="17" fillId="34" borderId="14" xfId="0" applyNumberFormat="1" applyFont="1" applyFill="1" applyBorder="1" applyAlignment="1" applyProtection="1">
      <alignment horizontal="left" vertical="center" wrapText="1"/>
      <protection locked="0"/>
    </xf>
    <xf numFmtId="164" fontId="11" fillId="34" borderId="14" xfId="0" applyNumberFormat="1" applyFont="1" applyFill="1" applyBorder="1" applyAlignment="1" applyProtection="1">
      <alignment horizontal="right" vertical="center"/>
      <protection locked="0"/>
    </xf>
    <xf numFmtId="0" fontId="15" fillId="33" borderId="13" xfId="0" applyFont="1" applyFill="1" applyBorder="1" applyAlignment="1" applyProtection="1">
      <alignment horizontal="left" vertical="center" wrapText="1"/>
      <protection locked="0"/>
    </xf>
    <xf numFmtId="49" fontId="1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vertical="center"/>
    </xf>
    <xf numFmtId="49" fontId="16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66" fillId="0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>
      <alignment vertical="center"/>
    </xf>
    <xf numFmtId="164" fontId="67" fillId="0" borderId="14" xfId="0" applyNumberFormat="1" applyFont="1" applyFill="1" applyBorder="1" applyAlignment="1" applyProtection="1">
      <alignment horizontal="right" vertical="center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 locked="0"/>
    </xf>
    <xf numFmtId="49" fontId="22" fillId="0" borderId="14" xfId="0" applyNumberFormat="1" applyFont="1" applyFill="1" applyBorder="1" applyAlignment="1" applyProtection="1" quotePrefix="1">
      <alignment horizontal="left" vertical="center" wrapText="1"/>
      <protection locked="0"/>
    </xf>
    <xf numFmtId="49" fontId="2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2" fillId="36" borderId="14" xfId="0" applyNumberFormat="1" applyFont="1" applyFill="1" applyBorder="1" applyAlignment="1" applyProtection="1">
      <alignment horizontal="left" vertical="center" wrapText="1"/>
      <protection locked="0"/>
    </xf>
    <xf numFmtId="0" fontId="15" fillId="37" borderId="13" xfId="0" applyFont="1" applyFill="1" applyBorder="1" applyAlignment="1" applyProtection="1">
      <alignment horizontal="left" vertical="center" wrapText="1"/>
      <protection locked="0"/>
    </xf>
    <xf numFmtId="49" fontId="22" fillId="37" borderId="14" xfId="0" applyNumberFormat="1" applyFont="1" applyFill="1" applyBorder="1" applyAlignment="1" applyProtection="1">
      <alignment horizontal="left" vertical="center" wrapText="1"/>
      <protection locked="0"/>
    </xf>
    <xf numFmtId="164" fontId="13" fillId="37" borderId="14" xfId="0" applyNumberFormat="1" applyFont="1" applyFill="1" applyBorder="1" applyAlignment="1" applyProtection="1">
      <alignment horizontal="right" vertical="center"/>
      <protection locked="0"/>
    </xf>
    <xf numFmtId="165" fontId="11" fillId="37" borderId="14" xfId="0" applyNumberFormat="1" applyFont="1" applyFill="1" applyBorder="1" applyAlignment="1" applyProtection="1">
      <alignment horizontal="right" vertical="center" wrapText="1"/>
      <protection/>
    </xf>
    <xf numFmtId="164" fontId="11" fillId="37" borderId="14" xfId="0" applyNumberFormat="1" applyFont="1" applyFill="1" applyBorder="1" applyAlignment="1" applyProtection="1">
      <alignment horizontal="right" vertical="center" wrapText="1"/>
      <protection/>
    </xf>
    <xf numFmtId="49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/>
    </xf>
    <xf numFmtId="49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4" fillId="33" borderId="14" xfId="0" applyNumberFormat="1" applyFont="1" applyFill="1" applyBorder="1" applyAlignment="1" applyProtection="1">
      <alignment horizontal="right" vertical="center"/>
      <protection locked="0"/>
    </xf>
    <xf numFmtId="49" fontId="23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8" xfId="0" applyNumberFormat="1" applyFont="1" applyFill="1" applyBorder="1" applyAlignment="1" applyProtection="1">
      <alignment horizontal="left" vertical="center" wrapText="1"/>
      <protection locked="0"/>
    </xf>
    <xf numFmtId="164" fontId="11" fillId="34" borderId="17" xfId="0" applyNumberFormat="1" applyFont="1" applyFill="1" applyBorder="1" applyAlignment="1" applyProtection="1">
      <alignment horizontal="right" vertical="center"/>
      <protection locked="0"/>
    </xf>
    <xf numFmtId="49" fontId="19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11" fillId="0" borderId="17" xfId="0" applyNumberFormat="1" applyFont="1" applyBorder="1" applyAlignment="1">
      <alignment vertical="center"/>
    </xf>
    <xf numFmtId="164" fontId="11" fillId="0" borderId="17" xfId="0" applyNumberFormat="1" applyFont="1" applyFill="1" applyBorder="1" applyAlignment="1" applyProtection="1">
      <alignment horizontal="right" vertical="center"/>
      <protection locked="0"/>
    </xf>
    <xf numFmtId="165" fontId="11" fillId="38" borderId="14" xfId="0" applyNumberFormat="1" applyFont="1" applyFill="1" applyBorder="1" applyAlignment="1" applyProtection="1">
      <alignment horizontal="right" vertical="center" wrapText="1"/>
      <protection/>
    </xf>
    <xf numFmtId="164" fontId="11" fillId="38" borderId="14" xfId="0" applyNumberFormat="1" applyFont="1" applyFill="1" applyBorder="1" applyAlignment="1" applyProtection="1">
      <alignment horizontal="right" vertical="center" wrapText="1"/>
      <protection/>
    </xf>
    <xf numFmtId="164" fontId="13" fillId="0" borderId="17" xfId="0" applyNumberFormat="1" applyFont="1" applyFill="1" applyBorder="1" applyAlignment="1" applyProtection="1">
      <alignment horizontal="right" vertical="center"/>
      <protection locked="0"/>
    </xf>
    <xf numFmtId="49" fontId="8" fillId="35" borderId="18" xfId="0" applyNumberFormat="1" applyFont="1" applyFill="1" applyBorder="1" applyAlignment="1" applyProtection="1">
      <alignment horizontal="left" vertical="center" wrapText="1"/>
      <protection/>
    </xf>
    <xf numFmtId="0" fontId="11" fillId="35" borderId="17" xfId="0" applyFont="1" applyFill="1" applyBorder="1" applyAlignment="1" applyProtection="1">
      <alignment vertical="center" wrapText="1"/>
      <protection/>
    </xf>
    <xf numFmtId="164" fontId="11" fillId="35" borderId="17" xfId="0" applyNumberFormat="1" applyFont="1" applyFill="1" applyBorder="1" applyAlignment="1" applyProtection="1">
      <alignment horizontal="right" vertical="center" wrapText="1"/>
      <protection/>
    </xf>
    <xf numFmtId="165" fontId="9" fillId="35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vertical="center"/>
    </xf>
    <xf numFmtId="164" fontId="24" fillId="0" borderId="14" xfId="0" applyNumberFormat="1" applyFont="1" applyFill="1" applyBorder="1" applyAlignment="1" applyProtection="1">
      <alignment horizontal="right" vertical="center"/>
      <protection locked="0"/>
    </xf>
    <xf numFmtId="49" fontId="26" fillId="0" borderId="14" xfId="0" applyNumberFormat="1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0" fillId="0" borderId="17" xfId="0" applyBorder="1" applyAlignment="1">
      <alignment vertical="center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4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 wrapText="1"/>
    </xf>
    <xf numFmtId="165" fontId="13" fillId="0" borderId="0" xfId="0" applyNumberFormat="1" applyFont="1" applyFill="1" applyBorder="1" applyAlignment="1" applyProtection="1">
      <alignment horizontal="right" vertical="center"/>
      <protection locked="0"/>
    </xf>
    <xf numFmtId="0" fontId="2" fillId="34" borderId="19" xfId="0" applyFont="1" applyFill="1" applyBorder="1" applyAlignment="1">
      <alignment vertical="center"/>
    </xf>
    <xf numFmtId="0" fontId="25" fillId="34" borderId="0" xfId="0" applyFont="1" applyFill="1" applyBorder="1" applyAlignment="1">
      <alignment vertical="center" wrapText="1"/>
    </xf>
    <xf numFmtId="164" fontId="25" fillId="34" borderId="2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9" fontId="8" fillId="35" borderId="14" xfId="0" applyNumberFormat="1" applyFont="1" applyFill="1" applyBorder="1" applyAlignment="1" applyProtection="1">
      <alignment horizontal="left" vertical="center" wrapText="1"/>
      <protection/>
    </xf>
    <xf numFmtId="0" fontId="11" fillId="35" borderId="14" xfId="0" applyFont="1" applyFill="1" applyBorder="1" applyAlignment="1" applyProtection="1">
      <alignment vertical="center" wrapText="1"/>
      <protection/>
    </xf>
    <xf numFmtId="49" fontId="14" fillId="34" borderId="13" xfId="0" applyNumberFormat="1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vertical="center" wrapText="1"/>
      <protection/>
    </xf>
    <xf numFmtId="49" fontId="1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4" xfId="0" applyFont="1" applyFill="1" applyBorder="1" applyAlignment="1" applyProtection="1">
      <alignment vertical="center" wrapText="1"/>
      <protection locked="0"/>
    </xf>
    <xf numFmtId="0" fontId="29" fillId="34" borderId="14" xfId="0" applyFont="1" applyFill="1" applyBorder="1" applyAlignment="1" applyProtection="1">
      <alignment vertical="center" wrapText="1"/>
      <protection/>
    </xf>
    <xf numFmtId="49" fontId="14" fillId="33" borderId="13" xfId="0" applyNumberFormat="1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vertical="center" wrapText="1"/>
      <protection/>
    </xf>
    <xf numFmtId="164" fontId="13" fillId="33" borderId="14" xfId="0" applyNumberFormat="1" applyFont="1" applyFill="1" applyBorder="1" applyAlignment="1" applyProtection="1">
      <alignment horizontal="right" vertical="center" wrapText="1"/>
      <protection/>
    </xf>
    <xf numFmtId="164" fontId="13" fillId="38" borderId="14" xfId="0" applyNumberFormat="1" applyFont="1" applyFill="1" applyBorder="1" applyAlignment="1" applyProtection="1">
      <alignment horizontal="right" vertical="center"/>
      <protection locked="0"/>
    </xf>
    <xf numFmtId="49" fontId="2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4" borderId="14" xfId="0" applyFont="1" applyFill="1" applyBorder="1" applyAlignment="1" applyProtection="1">
      <alignment vertical="center" wrapText="1"/>
      <protection locked="0"/>
    </xf>
    <xf numFmtId="49" fontId="2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vertical="center" wrapText="1"/>
      <protection locked="0"/>
    </xf>
    <xf numFmtId="164" fontId="11" fillId="0" borderId="14" xfId="0" applyNumberFormat="1" applyFont="1" applyFill="1" applyBorder="1" applyAlignment="1" applyProtection="1">
      <alignment horizontal="right" vertical="center"/>
      <protection locked="0"/>
    </xf>
    <xf numFmtId="49" fontId="29" fillId="34" borderId="13" xfId="0" applyNumberFormat="1" applyFont="1" applyFill="1" applyBorder="1" applyAlignment="1" applyProtection="1">
      <alignment horizontal="center" vertical="center" wrapText="1"/>
      <protection/>
    </xf>
    <xf numFmtId="49" fontId="11" fillId="34" borderId="14" xfId="0" applyNumberFormat="1" applyFont="1" applyFill="1" applyBorder="1" applyAlignment="1" applyProtection="1">
      <alignment horizontal="left" vertical="center" wrapText="1"/>
      <protection/>
    </xf>
    <xf numFmtId="0" fontId="19" fillId="34" borderId="1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64" fontId="13" fillId="33" borderId="14" xfId="0" applyNumberFormat="1" applyFont="1" applyFill="1" applyBorder="1" applyAlignment="1">
      <alignment vertical="center"/>
    </xf>
    <xf numFmtId="49" fontId="16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29" fillId="35" borderId="13" xfId="0" applyNumberFormat="1" applyFont="1" applyFill="1" applyBorder="1" applyAlignment="1" applyProtection="1">
      <alignment horizontal="left" vertical="center" wrapText="1"/>
      <protection/>
    </xf>
    <xf numFmtId="0" fontId="11" fillId="35" borderId="21" xfId="0" applyFont="1" applyFill="1" applyBorder="1" applyAlignment="1" applyProtection="1">
      <alignment vertical="center" wrapText="1"/>
      <protection/>
    </xf>
    <xf numFmtId="164" fontId="11" fillId="35" borderId="14" xfId="0" applyNumberFormat="1" applyFont="1" applyFill="1" applyBorder="1" applyAlignment="1" applyProtection="1">
      <alignment horizontal="right" vertical="center"/>
      <protection locked="0"/>
    </xf>
    <xf numFmtId="49" fontId="29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 wrapText="1"/>
      <protection/>
    </xf>
    <xf numFmtId="164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0" fontId="31" fillId="0" borderId="10" xfId="52" applyFont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right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49" fontId="0" fillId="0" borderId="0" xfId="0" applyNumberFormat="1" applyAlignment="1">
      <alignment horizontal="right" vertical="center" wrapText="1"/>
    </xf>
    <xf numFmtId="0" fontId="4" fillId="0" borderId="0" xfId="52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33" borderId="2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1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23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49" fontId="17" fillId="33" borderId="15" xfId="0" applyNumberFormat="1" applyFont="1" applyFill="1" applyBorder="1" applyAlignment="1" applyProtection="1">
      <alignment horizontal="left" vertical="center" wrapText="1"/>
      <protection/>
    </xf>
    <xf numFmtId="0" fontId="18" fillId="33" borderId="16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XMESO~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99"/>
  <sheetViews>
    <sheetView tabSelected="1" zoomScalePageLayoutView="0" workbookViewId="0" topLeftCell="A2">
      <pane xSplit="2" ySplit="5" topLeftCell="C7" activePane="bottomRight" state="frozen"/>
      <selection pane="topLeft" activeCell="A2" sqref="A2"/>
      <selection pane="topRight" activeCell="C2" sqref="C2"/>
      <selection pane="bottomLeft" activeCell="A4" sqref="A4"/>
      <selection pane="bottomRight" activeCell="H15" sqref="H15"/>
    </sheetView>
  </sheetViews>
  <sheetFormatPr defaultColWidth="9.00390625" defaultRowHeight="12.75"/>
  <cols>
    <col min="1" max="1" width="15.75390625" style="1" customWidth="1"/>
    <col min="2" max="2" width="43.25390625" style="2" customWidth="1"/>
    <col min="3" max="3" width="12.00390625" style="2" bestFit="1" customWidth="1"/>
    <col min="4" max="4" width="11.125" style="2" customWidth="1"/>
    <col min="5" max="5" width="13.00390625" style="2" customWidth="1"/>
    <col min="6" max="6" width="11.625" style="2" customWidth="1"/>
  </cols>
  <sheetData>
    <row r="1" ht="26.25" customHeight="1" hidden="1"/>
    <row r="2" ht="26.25" customHeight="1" hidden="1"/>
    <row r="3" spans="1:6" ht="53.25" customHeight="1" hidden="1">
      <c r="A3" s="138" t="s">
        <v>0</v>
      </c>
      <c r="B3" s="138"/>
      <c r="C3" s="138"/>
      <c r="D3" s="138"/>
      <c r="E3" s="138"/>
      <c r="F3" s="138"/>
    </row>
    <row r="4" spans="1:6" ht="53.25" customHeight="1" hidden="1">
      <c r="A4" s="133"/>
      <c r="B4" s="133"/>
      <c r="C4" s="133"/>
      <c r="D4" s="138" t="s">
        <v>273</v>
      </c>
      <c r="E4" s="138"/>
      <c r="F4" s="138"/>
    </row>
    <row r="5" spans="1:6" ht="40.5" customHeight="1" thickBot="1">
      <c r="A5" s="139" t="s">
        <v>272</v>
      </c>
      <c r="B5" s="140"/>
      <c r="C5" s="141"/>
      <c r="D5" s="141"/>
      <c r="E5" s="141"/>
      <c r="F5" s="141"/>
    </row>
    <row r="6" spans="1:6" s="4" customFormat="1" ht="63.75" customHeight="1" thickBot="1">
      <c r="A6" s="132" t="s">
        <v>1</v>
      </c>
      <c r="B6" s="3" t="s">
        <v>2</v>
      </c>
      <c r="C6" s="131" t="s">
        <v>3</v>
      </c>
      <c r="D6" s="131" t="s">
        <v>4</v>
      </c>
      <c r="E6" s="131" t="s">
        <v>5</v>
      </c>
      <c r="F6" s="131" t="s">
        <v>6</v>
      </c>
    </row>
    <row r="7" spans="1:6" s="8" customFormat="1" ht="17.25" customHeight="1" thickBot="1">
      <c r="A7" s="5">
        <v>1</v>
      </c>
      <c r="B7" s="6">
        <v>2</v>
      </c>
      <c r="C7" s="7" t="s">
        <v>7</v>
      </c>
      <c r="D7" s="7" t="s">
        <v>8</v>
      </c>
      <c r="E7" s="7" t="s">
        <v>9</v>
      </c>
      <c r="F7" s="7" t="s">
        <v>10</v>
      </c>
    </row>
    <row r="8" spans="1:2" ht="20.25" customHeight="1">
      <c r="A8" s="142" t="s">
        <v>11</v>
      </c>
      <c r="B8" s="143"/>
    </row>
    <row r="9" spans="1:6" ht="19.5" customHeight="1" hidden="1">
      <c r="A9" s="9" t="s">
        <v>12</v>
      </c>
      <c r="B9" s="144" t="s">
        <v>13</v>
      </c>
      <c r="C9" s="145"/>
      <c r="D9" s="145"/>
      <c r="E9" s="145"/>
      <c r="F9" s="146"/>
    </row>
    <row r="10" spans="1:6" ht="21">
      <c r="A10" s="10" t="s">
        <v>14</v>
      </c>
      <c r="B10" s="11" t="s">
        <v>15</v>
      </c>
      <c r="C10" s="12">
        <f>C11+C12</f>
        <v>112619</v>
      </c>
      <c r="D10" s="12">
        <f>D11+D12</f>
        <v>40850.1</v>
      </c>
      <c r="E10" s="13">
        <f aca="true" t="shared" si="0" ref="E10:E27">D10/C10</f>
        <v>0.3627283140500271</v>
      </c>
      <c r="F10" s="12">
        <f aca="true" t="shared" si="1" ref="F10:F30">D10-C10</f>
        <v>-71768.9</v>
      </c>
    </row>
    <row r="11" spans="1:6" ht="21" hidden="1">
      <c r="A11" s="14" t="s">
        <v>16</v>
      </c>
      <c r="B11" s="15" t="s">
        <v>17</v>
      </c>
      <c r="C11" s="16"/>
      <c r="D11" s="16"/>
      <c r="E11" s="13" t="e">
        <f t="shared" si="0"/>
        <v>#DIV/0!</v>
      </c>
      <c r="F11" s="12">
        <f t="shared" si="1"/>
        <v>0</v>
      </c>
    </row>
    <row r="12" spans="1:6" ht="21">
      <c r="A12" s="14" t="s">
        <v>18</v>
      </c>
      <c r="B12" s="15" t="s">
        <v>19</v>
      </c>
      <c r="C12" s="16">
        <v>112619</v>
      </c>
      <c r="D12" s="16">
        <v>40850.1</v>
      </c>
      <c r="E12" s="17">
        <f t="shared" si="0"/>
        <v>0.3627283140500271</v>
      </c>
      <c r="F12" s="18">
        <f t="shared" si="1"/>
        <v>-71768.9</v>
      </c>
    </row>
    <row r="13" spans="1:6" ht="21">
      <c r="A13" s="19" t="s">
        <v>20</v>
      </c>
      <c r="B13" s="20" t="s">
        <v>21</v>
      </c>
      <c r="C13" s="21">
        <f>C15+C16+C17</f>
        <v>24749</v>
      </c>
      <c r="D13" s="21">
        <f>D15+D16+D17</f>
        <v>15994.4</v>
      </c>
      <c r="E13" s="13">
        <f t="shared" si="0"/>
        <v>0.6462644955351732</v>
      </c>
      <c r="F13" s="12">
        <f t="shared" si="1"/>
        <v>-8754.6</v>
      </c>
    </row>
    <row r="14" spans="1:6" ht="15.75" hidden="1">
      <c r="A14" s="14"/>
      <c r="B14" s="15"/>
      <c r="C14" s="16"/>
      <c r="D14" s="16"/>
      <c r="E14" s="13" t="e">
        <f t="shared" si="0"/>
        <v>#DIV/0!</v>
      </c>
      <c r="F14" s="12">
        <f t="shared" si="1"/>
        <v>0</v>
      </c>
    </row>
    <row r="15" spans="1:6" ht="31.5" customHeight="1">
      <c r="A15" s="14" t="s">
        <v>22</v>
      </c>
      <c r="B15" s="15" t="s">
        <v>23</v>
      </c>
      <c r="C15" s="16">
        <v>18126</v>
      </c>
      <c r="D15" s="16">
        <v>8745</v>
      </c>
      <c r="E15" s="17">
        <f t="shared" si="0"/>
        <v>0.4824561403508772</v>
      </c>
      <c r="F15" s="18">
        <f t="shared" si="1"/>
        <v>-9381</v>
      </c>
    </row>
    <row r="16" spans="1:11" ht="21" customHeight="1">
      <c r="A16" s="14" t="s">
        <v>24</v>
      </c>
      <c r="B16" s="15" t="s">
        <v>25</v>
      </c>
      <c r="C16" s="16">
        <v>6533</v>
      </c>
      <c r="D16" s="16">
        <v>7171.4</v>
      </c>
      <c r="E16" s="17">
        <f t="shared" si="0"/>
        <v>1.0977192713913975</v>
      </c>
      <c r="F16" s="18">
        <f t="shared" si="1"/>
        <v>638.3999999999996</v>
      </c>
      <c r="I16" s="22"/>
      <c r="K16" s="23"/>
    </row>
    <row r="17" spans="1:6" ht="31.5" customHeight="1">
      <c r="A17" s="14" t="s">
        <v>26</v>
      </c>
      <c r="B17" s="24" t="s">
        <v>27</v>
      </c>
      <c r="C17" s="16">
        <v>90</v>
      </c>
      <c r="D17" s="16">
        <v>78</v>
      </c>
      <c r="E17" s="17">
        <f t="shared" si="0"/>
        <v>0.8666666666666667</v>
      </c>
      <c r="F17" s="18">
        <f t="shared" si="1"/>
        <v>-12</v>
      </c>
    </row>
    <row r="18" spans="1:6" ht="23.25" customHeight="1">
      <c r="A18" s="10" t="s">
        <v>28</v>
      </c>
      <c r="B18" s="25" t="s">
        <v>29</v>
      </c>
      <c r="C18" s="12">
        <v>1960</v>
      </c>
      <c r="D18" s="12">
        <v>812.8</v>
      </c>
      <c r="E18" s="13">
        <f t="shared" si="0"/>
        <v>0.4146938775510204</v>
      </c>
      <c r="F18" s="12">
        <f t="shared" si="1"/>
        <v>-1147.2</v>
      </c>
    </row>
    <row r="19" spans="1:6" ht="38.25" customHeight="1" hidden="1">
      <c r="A19" s="10" t="s">
        <v>30</v>
      </c>
      <c r="B19" s="26" t="s">
        <v>31</v>
      </c>
      <c r="C19" s="12"/>
      <c r="D19" s="12"/>
      <c r="E19" s="13"/>
      <c r="F19" s="12">
        <f t="shared" si="1"/>
        <v>0</v>
      </c>
    </row>
    <row r="20" spans="1:6" ht="39" customHeight="1">
      <c r="A20" s="10" t="s">
        <v>32</v>
      </c>
      <c r="B20" s="26" t="s">
        <v>33</v>
      </c>
      <c r="C20" s="12">
        <v>9288.9</v>
      </c>
      <c r="D20" s="12">
        <v>3386.9</v>
      </c>
      <c r="E20" s="13">
        <f t="shared" si="0"/>
        <v>0.36461798490671665</v>
      </c>
      <c r="F20" s="12">
        <f t="shared" si="1"/>
        <v>-5902</v>
      </c>
    </row>
    <row r="21" spans="1:6" ht="24.75" customHeight="1">
      <c r="A21" s="10" t="s">
        <v>34</v>
      </c>
      <c r="B21" s="26" t="s">
        <v>35</v>
      </c>
      <c r="C21" s="12">
        <v>1952</v>
      </c>
      <c r="D21" s="12">
        <v>808.6</v>
      </c>
      <c r="E21" s="13">
        <f t="shared" si="0"/>
        <v>0.41424180327868854</v>
      </c>
      <c r="F21" s="12">
        <f t="shared" si="1"/>
        <v>-1143.4</v>
      </c>
    </row>
    <row r="22" spans="1:6" ht="13.5" customHeight="1" hidden="1">
      <c r="A22" s="27" t="s">
        <v>36</v>
      </c>
      <c r="B22" s="28" t="s">
        <v>37</v>
      </c>
      <c r="C22" s="12"/>
      <c r="D22" s="12"/>
      <c r="E22" s="13" t="e">
        <f t="shared" si="0"/>
        <v>#DIV/0!</v>
      </c>
      <c r="F22" s="12">
        <f t="shared" si="1"/>
        <v>0</v>
      </c>
    </row>
    <row r="23" spans="1:6" ht="25.5" customHeight="1">
      <c r="A23" s="27" t="s">
        <v>36</v>
      </c>
      <c r="B23" s="28" t="s">
        <v>37</v>
      </c>
      <c r="C23" s="12">
        <v>340</v>
      </c>
      <c r="D23" s="12">
        <v>251.5</v>
      </c>
      <c r="E23" s="13">
        <f t="shared" si="0"/>
        <v>0.7397058823529412</v>
      </c>
      <c r="F23" s="12">
        <f t="shared" si="1"/>
        <v>-88.5</v>
      </c>
    </row>
    <row r="24" spans="1:6" ht="24" customHeight="1">
      <c r="A24" s="27" t="s">
        <v>38</v>
      </c>
      <c r="B24" s="28" t="s">
        <v>39</v>
      </c>
      <c r="C24" s="12">
        <v>1620</v>
      </c>
      <c r="D24" s="12">
        <v>126.4</v>
      </c>
      <c r="E24" s="13">
        <f t="shared" si="0"/>
        <v>0.0780246913580247</v>
      </c>
      <c r="F24" s="12">
        <f t="shared" si="1"/>
        <v>-1493.6</v>
      </c>
    </row>
    <row r="25" spans="1:6" ht="0.75" customHeight="1" hidden="1">
      <c r="A25" s="27" t="s">
        <v>40</v>
      </c>
      <c r="B25" s="28" t="s">
        <v>41</v>
      </c>
      <c r="C25" s="12"/>
      <c r="D25" s="12"/>
      <c r="E25" s="13" t="e">
        <f t="shared" si="0"/>
        <v>#DIV/0!</v>
      </c>
      <c r="F25" s="12">
        <f t="shared" si="1"/>
        <v>0</v>
      </c>
    </row>
    <row r="26" spans="1:6" ht="21">
      <c r="A26" s="27" t="s">
        <v>42</v>
      </c>
      <c r="B26" s="28" t="s">
        <v>43</v>
      </c>
      <c r="C26" s="12">
        <v>1273</v>
      </c>
      <c r="D26" s="12">
        <v>846.6</v>
      </c>
      <c r="E26" s="13">
        <f t="shared" si="0"/>
        <v>0.6650432050274941</v>
      </c>
      <c r="F26" s="12">
        <f t="shared" si="1"/>
        <v>-426.4</v>
      </c>
    </row>
    <row r="27" spans="1:6" ht="0.75" customHeight="1" hidden="1">
      <c r="A27" s="27" t="s">
        <v>44</v>
      </c>
      <c r="B27" s="28" t="s">
        <v>45</v>
      </c>
      <c r="C27" s="12"/>
      <c r="D27" s="12"/>
      <c r="E27" s="13" t="e">
        <f t="shared" si="0"/>
        <v>#DIV/0!</v>
      </c>
      <c r="F27" s="12">
        <f t="shared" si="1"/>
        <v>0</v>
      </c>
    </row>
    <row r="28" spans="1:6" ht="21">
      <c r="A28" s="27" t="s">
        <v>46</v>
      </c>
      <c r="B28" s="28" t="s">
        <v>47</v>
      </c>
      <c r="C28" s="12"/>
      <c r="D28" s="12">
        <v>-9.2</v>
      </c>
      <c r="E28" s="13"/>
      <c r="F28" s="12">
        <f t="shared" si="1"/>
        <v>-9.2</v>
      </c>
    </row>
    <row r="29" spans="1:6" ht="26.25" customHeight="1" hidden="1">
      <c r="A29" s="29" t="s">
        <v>48</v>
      </c>
      <c r="B29" s="28" t="s">
        <v>49</v>
      </c>
      <c r="C29" s="12"/>
      <c r="D29" s="12"/>
      <c r="E29" s="13" t="e">
        <f>D29/C29</f>
        <v>#DIV/0!</v>
      </c>
      <c r="F29" s="12">
        <f t="shared" si="1"/>
        <v>0</v>
      </c>
    </row>
    <row r="30" spans="1:6" ht="18.75" customHeight="1">
      <c r="A30" s="147" t="s">
        <v>50</v>
      </c>
      <c r="B30" s="148"/>
      <c r="C30" s="30">
        <f>C10+C13+C18+C19+C20+C21+C23+C24+C26+C28</f>
        <v>153801.9</v>
      </c>
      <c r="D30" s="30">
        <f>D10+D13+D18+D19+D20+D21+D23+D24+D26+D28</f>
        <v>63068.100000000006</v>
      </c>
      <c r="E30" s="31">
        <f>D30/C30</f>
        <v>0.4100606039327213</v>
      </c>
      <c r="F30" s="32">
        <f t="shared" si="1"/>
        <v>-90733.79999999999</v>
      </c>
    </row>
    <row r="31" spans="1:6" s="8" customFormat="1" ht="6" customHeight="1" hidden="1">
      <c r="A31" s="33">
        <v>1</v>
      </c>
      <c r="B31" s="34">
        <v>2</v>
      </c>
      <c r="C31" s="35"/>
      <c r="D31" s="35"/>
      <c r="E31" s="36" t="e">
        <f>D31/#REF!</f>
        <v>#REF!</v>
      </c>
      <c r="F31" s="35"/>
    </row>
    <row r="32" spans="1:6" s="2" customFormat="1" ht="18.75" customHeight="1">
      <c r="A32" s="37" t="s">
        <v>51</v>
      </c>
      <c r="B32" s="38" t="s">
        <v>52</v>
      </c>
      <c r="C32" s="39">
        <f>C33+C36+C56+C89+C90+C88+C91+C92+C94</f>
        <v>249181.88000000003</v>
      </c>
      <c r="D32" s="39">
        <f>D33+D36+D56+D89+D90+D88+D91+D92+D97+D99+D98+D55+D93</f>
        <v>171473.89999999997</v>
      </c>
      <c r="E32" s="40">
        <f aca="true" t="shared" si="2" ref="E32:E37">D32/C32</f>
        <v>0.6881475490914506</v>
      </c>
      <c r="F32" s="39">
        <f aca="true" t="shared" si="3" ref="F32:F37">D32-C32</f>
        <v>-77707.98000000007</v>
      </c>
    </row>
    <row r="33" spans="1:6" s="2" customFormat="1" ht="21" hidden="1">
      <c r="A33" s="41" t="s">
        <v>53</v>
      </c>
      <c r="B33" s="42" t="s">
        <v>54</v>
      </c>
      <c r="C33" s="43">
        <f>SUM(C34:C35)</f>
        <v>0</v>
      </c>
      <c r="D33" s="43">
        <f>SUM(D34:D35)</f>
        <v>0</v>
      </c>
      <c r="E33" s="44" t="e">
        <f t="shared" si="2"/>
        <v>#DIV/0!</v>
      </c>
      <c r="F33" s="43">
        <f t="shared" si="3"/>
        <v>0</v>
      </c>
    </row>
    <row r="34" spans="1:6" s="2" customFormat="1" ht="33.75" customHeight="1" hidden="1">
      <c r="A34" s="45" t="s">
        <v>55</v>
      </c>
      <c r="B34" s="46" t="s">
        <v>56</v>
      </c>
      <c r="C34" s="16">
        <v>0</v>
      </c>
      <c r="D34" s="16"/>
      <c r="E34" s="47" t="e">
        <f t="shared" si="2"/>
        <v>#DIV/0!</v>
      </c>
      <c r="F34" s="30">
        <f t="shared" si="3"/>
        <v>0</v>
      </c>
    </row>
    <row r="35" spans="1:6" s="2" customFormat="1" ht="33" customHeight="1" hidden="1">
      <c r="A35" s="45" t="s">
        <v>57</v>
      </c>
      <c r="B35" s="46" t="s">
        <v>58</v>
      </c>
      <c r="C35" s="16"/>
      <c r="D35" s="16"/>
      <c r="E35" s="47" t="e">
        <f t="shared" si="2"/>
        <v>#DIV/0!</v>
      </c>
      <c r="F35" s="30">
        <f t="shared" si="3"/>
        <v>0</v>
      </c>
    </row>
    <row r="36" spans="1:6" s="2" customFormat="1" ht="33" customHeight="1">
      <c r="A36" s="27" t="s">
        <v>59</v>
      </c>
      <c r="B36" s="48" t="s">
        <v>270</v>
      </c>
      <c r="C36" s="49">
        <f>SUM(C37:C55)</f>
        <v>11325.43</v>
      </c>
      <c r="D36" s="49">
        <f>SUM(D37:D54)</f>
        <v>14092.800000000001</v>
      </c>
      <c r="E36" s="44">
        <f t="shared" si="2"/>
        <v>1.2443501041461562</v>
      </c>
      <c r="F36" s="43">
        <f t="shared" si="3"/>
        <v>2767.370000000001</v>
      </c>
    </row>
    <row r="37" spans="1:6" s="52" customFormat="1" ht="13.5" customHeight="1" hidden="1">
      <c r="A37" s="50" t="s">
        <v>60</v>
      </c>
      <c r="B37" s="51" t="s">
        <v>61</v>
      </c>
      <c r="C37" s="18"/>
      <c r="D37" s="18"/>
      <c r="E37" s="47" t="e">
        <f t="shared" si="2"/>
        <v>#DIV/0!</v>
      </c>
      <c r="F37" s="30">
        <f t="shared" si="3"/>
        <v>0</v>
      </c>
    </row>
    <row r="38" spans="1:6" s="52" customFormat="1" ht="28.5" customHeight="1" hidden="1">
      <c r="A38" s="50" t="s">
        <v>62</v>
      </c>
      <c r="B38" s="51" t="s">
        <v>63</v>
      </c>
      <c r="C38" s="18"/>
      <c r="D38" s="18"/>
      <c r="E38" s="47"/>
      <c r="F38" s="30"/>
    </row>
    <row r="39" spans="1:6" s="2" customFormat="1" ht="12" customHeight="1" hidden="1">
      <c r="A39" s="45" t="s">
        <v>64</v>
      </c>
      <c r="B39" s="53" t="s">
        <v>65</v>
      </c>
      <c r="C39" s="16"/>
      <c r="D39" s="16"/>
      <c r="E39" s="47" t="e">
        <f aca="true" t="shared" si="4" ref="E39:E54">D39/C39</f>
        <v>#DIV/0!</v>
      </c>
      <c r="F39" s="30">
        <f aca="true" t="shared" si="5" ref="F39:F86">D39-C39</f>
        <v>0</v>
      </c>
    </row>
    <row r="40" spans="1:6" s="2" customFormat="1" ht="24" customHeight="1" hidden="1">
      <c r="A40" s="45" t="s">
        <v>66</v>
      </c>
      <c r="B40" s="53" t="s">
        <v>67</v>
      </c>
      <c r="C40" s="16"/>
      <c r="D40" s="16"/>
      <c r="E40" s="47" t="e">
        <f t="shared" si="4"/>
        <v>#DIV/0!</v>
      </c>
      <c r="F40" s="30">
        <f t="shared" si="5"/>
        <v>0</v>
      </c>
    </row>
    <row r="41" spans="1:6" s="2" customFormat="1" ht="14.25" customHeight="1" hidden="1">
      <c r="A41" s="45" t="s">
        <v>68</v>
      </c>
      <c r="B41" s="53" t="s">
        <v>69</v>
      </c>
      <c r="C41" s="18"/>
      <c r="D41" s="16"/>
      <c r="E41" s="47" t="e">
        <f t="shared" si="4"/>
        <v>#DIV/0!</v>
      </c>
      <c r="F41" s="30">
        <f t="shared" si="5"/>
        <v>0</v>
      </c>
    </row>
    <row r="42" spans="1:6" s="2" customFormat="1" ht="25.5" customHeight="1" hidden="1">
      <c r="A42" s="50" t="s">
        <v>70</v>
      </c>
      <c r="B42" s="53" t="s">
        <v>71</v>
      </c>
      <c r="C42" s="18"/>
      <c r="D42" s="16"/>
      <c r="E42" s="47" t="e">
        <f t="shared" si="4"/>
        <v>#DIV/0!</v>
      </c>
      <c r="F42" s="30">
        <f t="shared" si="5"/>
        <v>0</v>
      </c>
    </row>
    <row r="43" spans="1:6" s="2" customFormat="1" ht="42" customHeight="1" hidden="1">
      <c r="A43" s="45" t="s">
        <v>64</v>
      </c>
      <c r="B43" s="53" t="s">
        <v>72</v>
      </c>
      <c r="C43" s="16"/>
      <c r="D43" s="16"/>
      <c r="E43" s="47" t="e">
        <f t="shared" si="4"/>
        <v>#DIV/0!</v>
      </c>
      <c r="F43" s="30">
        <f t="shared" si="5"/>
        <v>0</v>
      </c>
    </row>
    <row r="44" spans="1:6" s="2" customFormat="1" ht="51">
      <c r="A44" s="45" t="s">
        <v>73</v>
      </c>
      <c r="B44" s="53" t="s">
        <v>74</v>
      </c>
      <c r="C44" s="54">
        <v>765</v>
      </c>
      <c r="D44" s="16">
        <v>765</v>
      </c>
      <c r="E44" s="47">
        <f t="shared" si="4"/>
        <v>1</v>
      </c>
      <c r="F44" s="30">
        <f t="shared" si="5"/>
        <v>0</v>
      </c>
    </row>
    <row r="45" spans="1:7" s="2" customFormat="1" ht="26.25" customHeight="1" hidden="1">
      <c r="A45" s="45" t="s">
        <v>75</v>
      </c>
      <c r="B45" s="53" t="s">
        <v>76</v>
      </c>
      <c r="C45" s="16"/>
      <c r="D45" s="16"/>
      <c r="E45" s="47" t="e">
        <f t="shared" si="4"/>
        <v>#DIV/0!</v>
      </c>
      <c r="F45" s="30">
        <f t="shared" si="5"/>
        <v>0</v>
      </c>
      <c r="G45" s="55"/>
    </row>
    <row r="46" spans="1:6" s="2" customFormat="1" ht="26.25" customHeight="1">
      <c r="A46" s="45" t="s">
        <v>64</v>
      </c>
      <c r="B46" s="53" t="s">
        <v>77</v>
      </c>
      <c r="C46" s="16">
        <v>642.43</v>
      </c>
      <c r="D46" s="16">
        <v>321.2</v>
      </c>
      <c r="E46" s="47">
        <f t="shared" si="4"/>
        <v>0.49997665115265477</v>
      </c>
      <c r="F46" s="30">
        <f t="shared" si="5"/>
        <v>-321.22999999999996</v>
      </c>
    </row>
    <row r="47" spans="1:6" s="2" customFormat="1" ht="24.75" customHeight="1" hidden="1">
      <c r="A47" s="45" t="s">
        <v>64</v>
      </c>
      <c r="B47" s="53" t="s">
        <v>78</v>
      </c>
      <c r="C47" s="16"/>
      <c r="D47" s="16"/>
      <c r="E47" s="47" t="e">
        <f t="shared" si="4"/>
        <v>#DIV/0!</v>
      </c>
      <c r="F47" s="30">
        <f t="shared" si="5"/>
        <v>0</v>
      </c>
    </row>
    <row r="48" spans="1:6" s="2" customFormat="1" ht="25.5" customHeight="1" hidden="1">
      <c r="A48" s="45" t="s">
        <v>64</v>
      </c>
      <c r="B48" s="53" t="s">
        <v>79</v>
      </c>
      <c r="C48" s="16"/>
      <c r="D48" s="16"/>
      <c r="E48" s="47" t="e">
        <f t="shared" si="4"/>
        <v>#DIV/0!</v>
      </c>
      <c r="F48" s="30">
        <f t="shared" si="5"/>
        <v>0</v>
      </c>
    </row>
    <row r="49" spans="1:6" s="2" customFormat="1" ht="26.25" customHeight="1" hidden="1">
      <c r="A49" s="45" t="s">
        <v>64</v>
      </c>
      <c r="B49" s="53" t="s">
        <v>80</v>
      </c>
      <c r="C49" s="16"/>
      <c r="D49" s="16"/>
      <c r="E49" s="47" t="e">
        <f t="shared" si="4"/>
        <v>#DIV/0!</v>
      </c>
      <c r="F49" s="30">
        <f t="shared" si="5"/>
        <v>0</v>
      </c>
    </row>
    <row r="50" spans="1:6" s="2" customFormat="1" ht="30" customHeight="1">
      <c r="A50" s="45" t="s">
        <v>64</v>
      </c>
      <c r="B50" s="53" t="s">
        <v>81</v>
      </c>
      <c r="C50" s="16">
        <v>30</v>
      </c>
      <c r="D50" s="16">
        <v>30</v>
      </c>
      <c r="E50" s="47">
        <f t="shared" si="4"/>
        <v>1</v>
      </c>
      <c r="F50" s="30">
        <f t="shared" si="5"/>
        <v>0</v>
      </c>
    </row>
    <row r="51" spans="1:6" s="2" customFormat="1" ht="43.5" customHeight="1">
      <c r="A51" s="45" t="s">
        <v>64</v>
      </c>
      <c r="B51" s="53" t="s">
        <v>82</v>
      </c>
      <c r="C51" s="56"/>
      <c r="D51" s="16">
        <v>8032.6</v>
      </c>
      <c r="E51" s="47"/>
      <c r="F51" s="30">
        <f t="shared" si="5"/>
        <v>8032.6</v>
      </c>
    </row>
    <row r="52" spans="1:6" s="2" customFormat="1" ht="50.25" customHeight="1" hidden="1">
      <c r="A52" s="45" t="s">
        <v>83</v>
      </c>
      <c r="B52" s="53" t="s">
        <v>84</v>
      </c>
      <c r="C52" s="16"/>
      <c r="D52" s="16"/>
      <c r="E52" s="47" t="e">
        <f t="shared" si="4"/>
        <v>#DIV/0!</v>
      </c>
      <c r="F52" s="30">
        <f t="shared" si="5"/>
        <v>0</v>
      </c>
    </row>
    <row r="53" spans="1:6" s="2" customFormat="1" ht="15.75" customHeight="1" hidden="1">
      <c r="A53" s="45" t="s">
        <v>64</v>
      </c>
      <c r="B53" s="53" t="s">
        <v>85</v>
      </c>
      <c r="C53" s="54"/>
      <c r="D53" s="16"/>
      <c r="E53" s="47" t="e">
        <f t="shared" si="4"/>
        <v>#DIV/0!</v>
      </c>
      <c r="F53" s="30">
        <f t="shared" si="5"/>
        <v>0</v>
      </c>
    </row>
    <row r="54" spans="1:6" s="2" customFormat="1" ht="15.75" customHeight="1">
      <c r="A54" s="45" t="s">
        <v>64</v>
      </c>
      <c r="B54" s="53" t="s">
        <v>86</v>
      </c>
      <c r="C54" s="54">
        <v>9888</v>
      </c>
      <c r="D54" s="16">
        <v>4944</v>
      </c>
      <c r="E54" s="47">
        <f t="shared" si="4"/>
        <v>0.5</v>
      </c>
      <c r="F54" s="30">
        <f t="shared" si="5"/>
        <v>-4944</v>
      </c>
    </row>
    <row r="55" spans="1:6" s="2" customFormat="1" ht="21" customHeight="1" hidden="1">
      <c r="A55" s="27" t="s">
        <v>44</v>
      </c>
      <c r="B55" s="28" t="s">
        <v>45</v>
      </c>
      <c r="C55" s="12"/>
      <c r="D55" s="12"/>
      <c r="E55" s="13"/>
      <c r="F55" s="43">
        <f t="shared" si="5"/>
        <v>0</v>
      </c>
    </row>
    <row r="56" spans="1:6" s="2" customFormat="1" ht="21" customHeight="1">
      <c r="A56" s="57" t="s">
        <v>87</v>
      </c>
      <c r="B56" s="42" t="s">
        <v>88</v>
      </c>
      <c r="C56" s="43">
        <f>SUM(C57:C87)-C63</f>
        <v>237782.80000000005</v>
      </c>
      <c r="D56" s="43">
        <f>SUM(D57:D86)-D63</f>
        <v>156809.59999999998</v>
      </c>
      <c r="E56" s="44">
        <f aca="true" t="shared" si="6" ref="E56:E80">D56/C56</f>
        <v>0.6594656972665809</v>
      </c>
      <c r="F56" s="43">
        <f t="shared" si="5"/>
        <v>-80973.20000000007</v>
      </c>
    </row>
    <row r="57" spans="1:6" s="2" customFormat="1" ht="45" customHeight="1">
      <c r="A57" s="45" t="s">
        <v>89</v>
      </c>
      <c r="B57" s="58" t="s">
        <v>90</v>
      </c>
      <c r="C57" s="18">
        <v>1095.5</v>
      </c>
      <c r="D57" s="16">
        <v>614</v>
      </c>
      <c r="E57" s="47">
        <f t="shared" si="6"/>
        <v>0.5604746691008672</v>
      </c>
      <c r="F57" s="30">
        <f t="shared" si="5"/>
        <v>-481.5</v>
      </c>
    </row>
    <row r="58" spans="1:6" s="2" customFormat="1" ht="21.75" customHeight="1" hidden="1">
      <c r="A58" s="45" t="s">
        <v>91</v>
      </c>
      <c r="B58" s="59" t="s">
        <v>92</v>
      </c>
      <c r="C58" s="18"/>
      <c r="D58" s="16"/>
      <c r="E58" s="47" t="e">
        <f t="shared" si="6"/>
        <v>#DIV/0!</v>
      </c>
      <c r="F58" s="30">
        <f t="shared" si="5"/>
        <v>0</v>
      </c>
    </row>
    <row r="59" spans="1:6" s="2" customFormat="1" ht="15" customHeight="1" hidden="1">
      <c r="A59" s="45" t="s">
        <v>93</v>
      </c>
      <c r="B59" s="59" t="s">
        <v>94</v>
      </c>
      <c r="C59" s="18"/>
      <c r="D59" s="16"/>
      <c r="E59" s="47" t="e">
        <f t="shared" si="6"/>
        <v>#DIV/0!</v>
      </c>
      <c r="F59" s="30">
        <f t="shared" si="5"/>
        <v>0</v>
      </c>
    </row>
    <row r="60" spans="1:7" s="2" customFormat="1" ht="18" customHeight="1" hidden="1">
      <c r="A60" s="45" t="s">
        <v>95</v>
      </c>
      <c r="B60" s="59" t="s">
        <v>96</v>
      </c>
      <c r="C60" s="18"/>
      <c r="D60" s="16"/>
      <c r="E60" s="47" t="e">
        <f t="shared" si="6"/>
        <v>#DIV/0!</v>
      </c>
      <c r="F60" s="30">
        <f t="shared" si="5"/>
        <v>0</v>
      </c>
      <c r="G60" s="55"/>
    </row>
    <row r="61" spans="1:6" s="2" customFormat="1" ht="20.25" customHeight="1" hidden="1">
      <c r="A61" s="45" t="s">
        <v>97</v>
      </c>
      <c r="B61" s="59" t="s">
        <v>98</v>
      </c>
      <c r="C61" s="18"/>
      <c r="D61" s="16"/>
      <c r="E61" s="47" t="e">
        <f t="shared" si="6"/>
        <v>#DIV/0!</v>
      </c>
      <c r="F61" s="30">
        <f t="shared" si="5"/>
        <v>0</v>
      </c>
    </row>
    <row r="62" spans="1:6" s="2" customFormat="1" ht="24" customHeight="1">
      <c r="A62" s="45" t="s">
        <v>99</v>
      </c>
      <c r="B62" s="60" t="s">
        <v>100</v>
      </c>
      <c r="C62" s="18">
        <v>17150</v>
      </c>
      <c r="D62" s="16">
        <v>12522.2</v>
      </c>
      <c r="E62" s="47">
        <f t="shared" si="6"/>
        <v>0.7301574344023324</v>
      </c>
      <c r="F62" s="30">
        <f t="shared" si="5"/>
        <v>-4627.799999999999</v>
      </c>
    </row>
    <row r="63" spans="1:7" s="2" customFormat="1" ht="26.25" customHeight="1">
      <c r="A63" s="61" t="s">
        <v>101</v>
      </c>
      <c r="B63" s="62" t="s">
        <v>102</v>
      </c>
      <c r="C63" s="63">
        <f>SUM(C65:C86)</f>
        <v>219537.30000000005</v>
      </c>
      <c r="D63" s="63">
        <f>SUM(D65:D86)</f>
        <v>143673.40000000002</v>
      </c>
      <c r="E63" s="64">
        <f t="shared" si="6"/>
        <v>0.6544373097418981</v>
      </c>
      <c r="F63" s="65">
        <f t="shared" si="5"/>
        <v>-75863.90000000002</v>
      </c>
      <c r="G63" s="55"/>
    </row>
    <row r="64" spans="1:6" s="2" customFormat="1" ht="18.75" customHeight="1" hidden="1">
      <c r="A64" s="45" t="s">
        <v>101</v>
      </c>
      <c r="B64" s="66" t="s">
        <v>103</v>
      </c>
      <c r="C64" s="18"/>
      <c r="D64" s="16"/>
      <c r="E64" s="47" t="e">
        <f t="shared" si="6"/>
        <v>#DIV/0!</v>
      </c>
      <c r="F64" s="30">
        <f t="shared" si="5"/>
        <v>0</v>
      </c>
    </row>
    <row r="65" spans="1:6" s="2" customFormat="1" ht="30.75" customHeight="1">
      <c r="A65" s="45" t="s">
        <v>101</v>
      </c>
      <c r="B65" s="66" t="s">
        <v>104</v>
      </c>
      <c r="C65" s="18">
        <v>4882.8</v>
      </c>
      <c r="D65" s="16">
        <v>3383</v>
      </c>
      <c r="E65" s="47">
        <f t="shared" si="6"/>
        <v>0.6928401736708446</v>
      </c>
      <c r="F65" s="30">
        <f t="shared" si="5"/>
        <v>-1499.8000000000002</v>
      </c>
    </row>
    <row r="66" spans="1:7" s="2" customFormat="1" ht="26.25" customHeight="1">
      <c r="A66" s="45" t="s">
        <v>101</v>
      </c>
      <c r="B66" s="66" t="s">
        <v>105</v>
      </c>
      <c r="C66" s="18">
        <v>90.7</v>
      </c>
      <c r="D66" s="16">
        <v>51.3</v>
      </c>
      <c r="E66" s="47">
        <f t="shared" si="6"/>
        <v>0.5656008820286659</v>
      </c>
      <c r="F66" s="30">
        <f t="shared" si="5"/>
        <v>-39.400000000000006</v>
      </c>
      <c r="G66" s="55"/>
    </row>
    <row r="67" spans="1:6" s="2" customFormat="1" ht="29.25" customHeight="1" hidden="1">
      <c r="A67" s="45" t="s">
        <v>101</v>
      </c>
      <c r="B67" s="66" t="s">
        <v>106</v>
      </c>
      <c r="C67" s="18"/>
      <c r="D67" s="16"/>
      <c r="E67" s="47" t="e">
        <f t="shared" si="6"/>
        <v>#DIV/0!</v>
      </c>
      <c r="F67" s="30">
        <f t="shared" si="5"/>
        <v>0</v>
      </c>
    </row>
    <row r="68" spans="1:6" s="2" customFormat="1" ht="29.25" customHeight="1">
      <c r="A68" s="45" t="s">
        <v>101</v>
      </c>
      <c r="B68" s="66" t="s">
        <v>107</v>
      </c>
      <c r="C68" s="18">
        <v>2091.7</v>
      </c>
      <c r="D68" s="16">
        <v>962.5</v>
      </c>
      <c r="E68" s="47">
        <f t="shared" si="6"/>
        <v>0.46015202944972994</v>
      </c>
      <c r="F68" s="30">
        <f t="shared" si="5"/>
        <v>-1129.1999999999998</v>
      </c>
    </row>
    <row r="69" spans="1:6" s="2" customFormat="1" ht="29.25" customHeight="1">
      <c r="A69" s="45" t="s">
        <v>101</v>
      </c>
      <c r="B69" s="66" t="s">
        <v>108</v>
      </c>
      <c r="C69" s="18">
        <v>295.7</v>
      </c>
      <c r="D69" s="16">
        <v>178.1</v>
      </c>
      <c r="E69" s="47">
        <f t="shared" si="6"/>
        <v>0.6022996280013527</v>
      </c>
      <c r="F69" s="30">
        <f t="shared" si="5"/>
        <v>-117.6</v>
      </c>
    </row>
    <row r="70" spans="1:6" s="2" customFormat="1" ht="29.25" customHeight="1">
      <c r="A70" s="45" t="s">
        <v>101</v>
      </c>
      <c r="B70" s="66" t="s">
        <v>109</v>
      </c>
      <c r="C70" s="18">
        <v>7090</v>
      </c>
      <c r="D70" s="16">
        <v>3895.6</v>
      </c>
      <c r="E70" s="47">
        <f t="shared" si="6"/>
        <v>0.5494499294781382</v>
      </c>
      <c r="F70" s="30">
        <f t="shared" si="5"/>
        <v>-3194.4</v>
      </c>
    </row>
    <row r="71" spans="1:6" s="2" customFormat="1" ht="27" customHeight="1">
      <c r="A71" s="45" t="s">
        <v>101</v>
      </c>
      <c r="B71" s="66" t="s">
        <v>110</v>
      </c>
      <c r="C71" s="18">
        <v>341.2</v>
      </c>
      <c r="D71" s="16">
        <v>170.6</v>
      </c>
      <c r="E71" s="47">
        <f t="shared" si="6"/>
        <v>0.5</v>
      </c>
      <c r="F71" s="30">
        <f t="shared" si="5"/>
        <v>-170.6</v>
      </c>
    </row>
    <row r="72" spans="1:6" s="2" customFormat="1" ht="30.75" customHeight="1">
      <c r="A72" s="45" t="s">
        <v>101</v>
      </c>
      <c r="B72" s="66" t="s">
        <v>111</v>
      </c>
      <c r="C72" s="18">
        <v>314.9</v>
      </c>
      <c r="D72" s="16">
        <v>157.5</v>
      </c>
      <c r="E72" s="47">
        <f t="shared" si="6"/>
        <v>0.5001587805652589</v>
      </c>
      <c r="F72" s="30">
        <f t="shared" si="5"/>
        <v>-157.39999999999998</v>
      </c>
    </row>
    <row r="73" spans="1:6" s="2" customFormat="1" ht="25.5" customHeight="1" hidden="1">
      <c r="A73" s="45" t="s">
        <v>101</v>
      </c>
      <c r="B73" s="66" t="s">
        <v>112</v>
      </c>
      <c r="C73" s="18"/>
      <c r="D73" s="16"/>
      <c r="E73" s="47" t="e">
        <f t="shared" si="6"/>
        <v>#DIV/0!</v>
      </c>
      <c r="F73" s="30">
        <f t="shared" si="5"/>
        <v>0</v>
      </c>
    </row>
    <row r="74" spans="1:6" s="2" customFormat="1" ht="29.25" customHeight="1">
      <c r="A74" s="45" t="s">
        <v>101</v>
      </c>
      <c r="B74" s="66" t="s">
        <v>113</v>
      </c>
      <c r="C74" s="18">
        <v>266.1</v>
      </c>
      <c r="D74" s="16">
        <v>266.1</v>
      </c>
      <c r="E74" s="47">
        <f t="shared" si="6"/>
        <v>1</v>
      </c>
      <c r="F74" s="30">
        <f t="shared" si="5"/>
        <v>0</v>
      </c>
    </row>
    <row r="75" spans="1:6" s="2" customFormat="1" ht="24" customHeight="1">
      <c r="A75" s="45" t="s">
        <v>101</v>
      </c>
      <c r="B75" s="66" t="s">
        <v>114</v>
      </c>
      <c r="C75" s="18">
        <v>149635.7</v>
      </c>
      <c r="D75" s="16">
        <v>100247.3</v>
      </c>
      <c r="E75" s="47">
        <f t="shared" si="6"/>
        <v>0.6699424001090648</v>
      </c>
      <c r="F75" s="30">
        <f t="shared" si="5"/>
        <v>-49388.40000000001</v>
      </c>
    </row>
    <row r="76" spans="1:6" s="2" customFormat="1" ht="27" customHeight="1">
      <c r="A76" s="45" t="s">
        <v>101</v>
      </c>
      <c r="B76" s="66" t="s">
        <v>115</v>
      </c>
      <c r="C76" s="18">
        <v>29485.7</v>
      </c>
      <c r="D76" s="16">
        <v>19069.8</v>
      </c>
      <c r="E76" s="47">
        <f t="shared" si="6"/>
        <v>0.6467474063698674</v>
      </c>
      <c r="F76" s="30">
        <f t="shared" si="5"/>
        <v>-10415.900000000001</v>
      </c>
    </row>
    <row r="77" spans="1:6" s="2" customFormat="1" ht="23.25" customHeight="1">
      <c r="A77" s="45" t="s">
        <v>101</v>
      </c>
      <c r="B77" s="66" t="s">
        <v>116</v>
      </c>
      <c r="C77" s="18">
        <v>1037.1</v>
      </c>
      <c r="D77" s="16">
        <v>432.1</v>
      </c>
      <c r="E77" s="47">
        <f t="shared" si="6"/>
        <v>0.4166425609873687</v>
      </c>
      <c r="F77" s="30">
        <f t="shared" si="5"/>
        <v>-604.9999999999999</v>
      </c>
    </row>
    <row r="78" spans="1:6" s="2" customFormat="1" ht="19.5" customHeight="1" hidden="1">
      <c r="A78" s="45" t="s">
        <v>101</v>
      </c>
      <c r="B78" s="66"/>
      <c r="C78" s="18"/>
      <c r="D78" s="16"/>
      <c r="E78" s="47" t="e">
        <f t="shared" si="6"/>
        <v>#DIV/0!</v>
      </c>
      <c r="F78" s="30">
        <f t="shared" si="5"/>
        <v>0</v>
      </c>
    </row>
    <row r="79" spans="1:7" s="2" customFormat="1" ht="21.75" customHeight="1">
      <c r="A79" s="45" t="s">
        <v>101</v>
      </c>
      <c r="B79" s="66" t="s">
        <v>117</v>
      </c>
      <c r="C79" s="18">
        <v>749.4</v>
      </c>
      <c r="D79" s="16">
        <v>191.6</v>
      </c>
      <c r="E79" s="47">
        <f t="shared" si="6"/>
        <v>0.2556712036295703</v>
      </c>
      <c r="F79" s="30">
        <f t="shared" si="5"/>
        <v>-557.8</v>
      </c>
      <c r="G79" s="67"/>
    </row>
    <row r="80" spans="1:6" s="2" customFormat="1" ht="21.75" customHeight="1" hidden="1">
      <c r="A80" s="45" t="s">
        <v>118</v>
      </c>
      <c r="B80" s="66" t="s">
        <v>119</v>
      </c>
      <c r="C80" s="18"/>
      <c r="D80" s="16"/>
      <c r="E80" s="47" t="e">
        <f t="shared" si="6"/>
        <v>#DIV/0!</v>
      </c>
      <c r="F80" s="30">
        <f t="shared" si="5"/>
        <v>0</v>
      </c>
    </row>
    <row r="81" spans="1:6" s="2" customFormat="1" ht="17.25" customHeight="1" hidden="1">
      <c r="A81" s="45" t="s">
        <v>118</v>
      </c>
      <c r="B81" s="66" t="s">
        <v>120</v>
      </c>
      <c r="C81" s="18"/>
      <c r="D81" s="16"/>
      <c r="E81" s="47"/>
      <c r="F81" s="30">
        <f t="shared" si="5"/>
        <v>0</v>
      </c>
    </row>
    <row r="82" spans="1:6" s="2" customFormat="1" ht="20.25" customHeight="1">
      <c r="A82" s="45" t="s">
        <v>121</v>
      </c>
      <c r="B82" s="66" t="s">
        <v>122</v>
      </c>
      <c r="C82" s="18">
        <v>12829</v>
      </c>
      <c r="D82" s="16">
        <v>9923.7</v>
      </c>
      <c r="E82" s="47">
        <f>D82/C82</f>
        <v>0.7735365188245382</v>
      </c>
      <c r="F82" s="30">
        <f t="shared" si="5"/>
        <v>-2905.2999999999993</v>
      </c>
    </row>
    <row r="83" spans="1:6" s="2" customFormat="1" ht="26.25" customHeight="1">
      <c r="A83" s="45" t="s">
        <v>121</v>
      </c>
      <c r="B83" s="59" t="s">
        <v>123</v>
      </c>
      <c r="C83" s="18">
        <v>6826.6</v>
      </c>
      <c r="D83" s="16">
        <v>3840.5</v>
      </c>
      <c r="E83" s="47">
        <f>D83/C83</f>
        <v>0.5625787361204699</v>
      </c>
      <c r="F83" s="30">
        <f t="shared" si="5"/>
        <v>-2986.1000000000004</v>
      </c>
    </row>
    <row r="84" spans="1:6" s="2" customFormat="1" ht="20.25" customHeight="1" hidden="1">
      <c r="A84" s="45" t="s">
        <v>124</v>
      </c>
      <c r="B84" s="53" t="s">
        <v>125</v>
      </c>
      <c r="C84" s="16"/>
      <c r="D84" s="16"/>
      <c r="E84" s="47" t="e">
        <f>D84/C84</f>
        <v>#DIV/0!</v>
      </c>
      <c r="F84" s="30">
        <f t="shared" si="5"/>
        <v>0</v>
      </c>
    </row>
    <row r="85" spans="1:6" s="2" customFormat="1" ht="41.25" customHeight="1">
      <c r="A85" s="45" t="s">
        <v>126</v>
      </c>
      <c r="B85" s="59" t="s">
        <v>127</v>
      </c>
      <c r="C85" s="18">
        <v>3575.7</v>
      </c>
      <c r="D85" s="16">
        <v>878.7</v>
      </c>
      <c r="E85" s="47">
        <f>D85/C85</f>
        <v>0.24574209245742096</v>
      </c>
      <c r="F85" s="30">
        <f t="shared" si="5"/>
        <v>-2697</v>
      </c>
    </row>
    <row r="86" spans="1:6" s="2" customFormat="1" ht="20.25" customHeight="1">
      <c r="A86" s="45" t="s">
        <v>101</v>
      </c>
      <c r="B86" s="53" t="s">
        <v>128</v>
      </c>
      <c r="C86" s="18">
        <v>25</v>
      </c>
      <c r="D86" s="18">
        <v>25</v>
      </c>
      <c r="E86" s="47">
        <f>D86/C86</f>
        <v>1</v>
      </c>
      <c r="F86" s="30">
        <f t="shared" si="5"/>
        <v>0</v>
      </c>
    </row>
    <row r="87" spans="1:6" s="2" customFormat="1" ht="0.75" customHeight="1">
      <c r="A87" s="45"/>
      <c r="B87" s="68" t="s">
        <v>129</v>
      </c>
      <c r="C87" s="18"/>
      <c r="D87" s="69"/>
      <c r="E87" s="47"/>
      <c r="F87" s="30"/>
    </row>
    <row r="88" spans="1:6" s="2" customFormat="1" ht="55.5" customHeight="1">
      <c r="A88" s="57" t="s">
        <v>130</v>
      </c>
      <c r="B88" s="70" t="s">
        <v>131</v>
      </c>
      <c r="C88" s="49">
        <v>1063.85</v>
      </c>
      <c r="D88" s="49">
        <v>1063.9</v>
      </c>
      <c r="E88" s="44">
        <f>D88/C88</f>
        <v>1.000046999107017</v>
      </c>
      <c r="F88" s="43">
        <f aca="true" t="shared" si="7" ref="F88:F94">D88-C88</f>
        <v>0.0500000000001819</v>
      </c>
    </row>
    <row r="89" spans="1:6" s="2" customFormat="1" ht="34.5" customHeight="1" hidden="1">
      <c r="A89" s="71" t="s">
        <v>132</v>
      </c>
      <c r="B89" s="70" t="s">
        <v>133</v>
      </c>
      <c r="C89" s="72"/>
      <c r="D89" s="72"/>
      <c r="E89" s="44" t="e">
        <f>D89/C89</f>
        <v>#DIV/0!</v>
      </c>
      <c r="F89" s="43">
        <f t="shared" si="7"/>
        <v>0</v>
      </c>
    </row>
    <row r="90" spans="1:6" s="2" customFormat="1" ht="52.5" customHeight="1">
      <c r="A90" s="71" t="s">
        <v>134</v>
      </c>
      <c r="B90" s="70" t="s">
        <v>135</v>
      </c>
      <c r="C90" s="72">
        <v>9.8</v>
      </c>
      <c r="D90" s="72"/>
      <c r="E90" s="44">
        <f>D90/C90</f>
        <v>0</v>
      </c>
      <c r="F90" s="43">
        <f t="shared" si="7"/>
        <v>-9.8</v>
      </c>
    </row>
    <row r="91" spans="1:6" s="2" customFormat="1" ht="38.25">
      <c r="A91" s="73" t="s">
        <v>136</v>
      </c>
      <c r="B91" s="74" t="s">
        <v>137</v>
      </c>
      <c r="C91" s="75">
        <v>-1000</v>
      </c>
      <c r="D91" s="76">
        <v>-500</v>
      </c>
      <c r="E91" s="77">
        <f>D91/C91</f>
        <v>0.5</v>
      </c>
      <c r="F91" s="78">
        <f>D91-C91</f>
        <v>500</v>
      </c>
    </row>
    <row r="92" spans="1:6" s="2" customFormat="1" ht="31.5" customHeight="1" hidden="1">
      <c r="A92" s="73" t="s">
        <v>138</v>
      </c>
      <c r="B92" s="74" t="s">
        <v>139</v>
      </c>
      <c r="C92" s="76"/>
      <c r="D92" s="79"/>
      <c r="E92" s="77" t="e">
        <f>D92/C92</f>
        <v>#DIV/0!</v>
      </c>
      <c r="F92" s="78">
        <f>D92-C92</f>
        <v>0</v>
      </c>
    </row>
    <row r="93" spans="1:6" s="2" customFormat="1" ht="38.25">
      <c r="A93" s="73" t="s">
        <v>140</v>
      </c>
      <c r="B93" s="74" t="s">
        <v>141</v>
      </c>
      <c r="C93" s="76"/>
      <c r="D93" s="79">
        <v>7.6</v>
      </c>
      <c r="E93" s="77"/>
      <c r="F93" s="78">
        <f>D93-C93</f>
        <v>7.6</v>
      </c>
    </row>
    <row r="94" spans="1:6" s="2" customFormat="1" ht="21">
      <c r="A94" s="73" t="s">
        <v>142</v>
      </c>
      <c r="B94" s="74" t="s">
        <v>45</v>
      </c>
      <c r="C94" s="76"/>
      <c r="D94" s="76">
        <v>-259.1</v>
      </c>
      <c r="E94" s="77"/>
      <c r="F94" s="78">
        <f t="shared" si="7"/>
        <v>-259.1</v>
      </c>
    </row>
    <row r="95" spans="1:6" s="2" customFormat="1" ht="34.5" customHeight="1" hidden="1">
      <c r="A95" s="80" t="s">
        <v>143</v>
      </c>
      <c r="B95" s="81" t="s">
        <v>144</v>
      </c>
      <c r="C95" s="82">
        <f>C30+C32</f>
        <v>402983.78</v>
      </c>
      <c r="D95" s="82">
        <f>D30+D32</f>
        <v>234541.99999999997</v>
      </c>
      <c r="E95" s="83">
        <f>D95/C95</f>
        <v>0.5820134994018865</v>
      </c>
      <c r="F95" s="82">
        <f>D95-C95</f>
        <v>-168441.78000000006</v>
      </c>
    </row>
    <row r="96" spans="1:6" s="2" customFormat="1" ht="30" customHeight="1" hidden="1">
      <c r="A96" s="149" t="s">
        <v>145</v>
      </c>
      <c r="B96" s="149"/>
      <c r="C96" s="84"/>
      <c r="D96" s="85"/>
      <c r="E96" s="47"/>
      <c r="F96" s="30" t="e">
        <f>D96-#REF!</f>
        <v>#REF!</v>
      </c>
    </row>
    <row r="97" spans="1:6" s="2" customFormat="1" ht="30" customHeight="1" hidden="1">
      <c r="A97" s="86" t="s">
        <v>146</v>
      </c>
      <c r="B97" s="87" t="s">
        <v>147</v>
      </c>
      <c r="C97" s="88"/>
      <c r="D97" s="76"/>
      <c r="E97" s="47"/>
      <c r="F97" s="30"/>
    </row>
    <row r="98" spans="1:6" s="2" customFormat="1" ht="29.25" customHeight="1" hidden="1">
      <c r="A98" s="89" t="s">
        <v>148</v>
      </c>
      <c r="B98" s="90" t="s">
        <v>149</v>
      </c>
      <c r="C98" s="88"/>
      <c r="D98" s="76"/>
      <c r="E98" s="47"/>
      <c r="F98" s="30"/>
    </row>
    <row r="99" spans="1:22" s="2" customFormat="1" ht="36" customHeight="1" hidden="1">
      <c r="A99" s="91" t="s">
        <v>150</v>
      </c>
      <c r="B99" s="48" t="s">
        <v>151</v>
      </c>
      <c r="C99" s="49"/>
      <c r="D99" s="12"/>
      <c r="E99" s="44"/>
      <c r="F99" s="43">
        <f>D99-C99</f>
        <v>0</v>
      </c>
      <c r="G99" s="92"/>
      <c r="H99" s="92"/>
      <c r="I99" s="92"/>
      <c r="J99" s="93"/>
      <c r="K99" s="93"/>
      <c r="L99" s="94"/>
      <c r="M99" s="92"/>
      <c r="N99" s="92"/>
      <c r="O99" s="92"/>
      <c r="P99" s="92"/>
      <c r="Q99" s="92"/>
      <c r="R99" s="92"/>
      <c r="S99" s="92"/>
      <c r="T99" s="92"/>
      <c r="U99" s="95"/>
      <c r="V99" s="93"/>
    </row>
    <row r="100" spans="1:6" s="99" customFormat="1" ht="42" customHeight="1" hidden="1">
      <c r="A100" s="96" t="s">
        <v>152</v>
      </c>
      <c r="B100" s="97" t="s">
        <v>153</v>
      </c>
      <c r="C100" s="98">
        <f>C99</f>
        <v>0</v>
      </c>
      <c r="D100" s="98">
        <f>D99</f>
        <v>0</v>
      </c>
      <c r="E100" s="44"/>
      <c r="F100" s="43" t="e">
        <f>D100-#REF!</f>
        <v>#REF!</v>
      </c>
    </row>
    <row r="101" spans="1:6" s="2" customFormat="1" ht="34.5" customHeight="1">
      <c r="A101" s="100"/>
      <c r="B101" s="101" t="s">
        <v>154</v>
      </c>
      <c r="C101" s="126">
        <f>C95</f>
        <v>402983.78</v>
      </c>
      <c r="D101" s="126">
        <f>SUM(D30+D32)</f>
        <v>234541.99999999997</v>
      </c>
      <c r="E101" s="40">
        <f>D101/C101</f>
        <v>0.5820134994018865</v>
      </c>
      <c r="F101" s="39">
        <f>D101-C101</f>
        <v>-168441.78000000006</v>
      </c>
    </row>
    <row r="102" spans="1:6" s="2" customFormat="1" ht="16.5" customHeight="1">
      <c r="A102" s="134" t="s">
        <v>155</v>
      </c>
      <c r="B102" s="135"/>
      <c r="E102" s="47"/>
      <c r="F102" s="30"/>
    </row>
    <row r="103" spans="1:6" s="2" customFormat="1" ht="18" customHeight="1">
      <c r="A103" s="102" t="s">
        <v>156</v>
      </c>
      <c r="B103" s="103" t="s">
        <v>157</v>
      </c>
      <c r="C103" s="43">
        <f>SUM(C104:C112)</f>
        <v>50542.95</v>
      </c>
      <c r="D103" s="43">
        <f>SUM(D104:D112)</f>
        <v>18916.1</v>
      </c>
      <c r="E103" s="44">
        <f aca="true" t="shared" si="8" ref="E103:E113">D103/C103</f>
        <v>0.3742579331044191</v>
      </c>
      <c r="F103" s="43">
        <f aca="true" t="shared" si="9" ref="F103:F157">D103-C103</f>
        <v>-31626.85</v>
      </c>
    </row>
    <row r="104" spans="1:6" s="2" customFormat="1" ht="31.5" customHeight="1">
      <c r="A104" s="104" t="s">
        <v>158</v>
      </c>
      <c r="B104" s="105" t="s">
        <v>159</v>
      </c>
      <c r="C104" s="16">
        <v>900</v>
      </c>
      <c r="D104" s="16">
        <v>174.4</v>
      </c>
      <c r="E104" s="47">
        <f t="shared" si="8"/>
        <v>0.19377777777777777</v>
      </c>
      <c r="F104" s="30">
        <f t="shared" si="9"/>
        <v>-725.6</v>
      </c>
    </row>
    <row r="105" spans="1:6" s="2" customFormat="1" ht="51" customHeight="1" hidden="1">
      <c r="A105" s="104" t="s">
        <v>160</v>
      </c>
      <c r="B105" s="105" t="s">
        <v>161</v>
      </c>
      <c r="C105" s="16"/>
      <c r="D105" s="16"/>
      <c r="E105" s="47" t="e">
        <f t="shared" si="8"/>
        <v>#DIV/0!</v>
      </c>
      <c r="F105" s="30">
        <f t="shared" si="9"/>
        <v>0</v>
      </c>
    </row>
    <row r="106" spans="1:6" s="2" customFormat="1" ht="59.25" customHeight="1">
      <c r="A106" s="104" t="s">
        <v>162</v>
      </c>
      <c r="B106" s="105" t="s">
        <v>163</v>
      </c>
      <c r="C106" s="16">
        <v>33007.6</v>
      </c>
      <c r="D106" s="16">
        <v>11496.8</v>
      </c>
      <c r="E106" s="47">
        <f t="shared" si="8"/>
        <v>0.34830766247773237</v>
      </c>
      <c r="F106" s="30">
        <f t="shared" si="9"/>
        <v>-21510.8</v>
      </c>
    </row>
    <row r="107" spans="1:6" s="2" customFormat="1" ht="16.5" customHeight="1" hidden="1">
      <c r="A107" s="104" t="s">
        <v>164</v>
      </c>
      <c r="B107" s="105" t="s">
        <v>165</v>
      </c>
      <c r="C107" s="16"/>
      <c r="D107" s="16"/>
      <c r="E107" s="47" t="e">
        <f t="shared" si="8"/>
        <v>#DIV/0!</v>
      </c>
      <c r="F107" s="30">
        <f t="shared" si="9"/>
        <v>0</v>
      </c>
    </row>
    <row r="108" spans="1:6" s="2" customFormat="1" ht="15.75">
      <c r="A108" s="104" t="s">
        <v>166</v>
      </c>
      <c r="B108" s="105" t="s">
        <v>269</v>
      </c>
      <c r="C108" s="16">
        <v>700</v>
      </c>
      <c r="D108" s="16">
        <v>224.8</v>
      </c>
      <c r="E108" s="47">
        <f t="shared" si="8"/>
        <v>0.3211428571428572</v>
      </c>
      <c r="F108" s="30">
        <f t="shared" si="9"/>
        <v>-475.2</v>
      </c>
    </row>
    <row r="109" spans="1:6" s="2" customFormat="1" ht="25.5" hidden="1">
      <c r="A109" s="104" t="s">
        <v>167</v>
      </c>
      <c r="B109" s="105" t="s">
        <v>168</v>
      </c>
      <c r="C109" s="16"/>
      <c r="D109" s="16"/>
      <c r="E109" s="47" t="e">
        <f t="shared" si="8"/>
        <v>#DIV/0!</v>
      </c>
      <c r="F109" s="30">
        <f t="shared" si="9"/>
        <v>0</v>
      </c>
    </row>
    <row r="110" spans="1:8" s="2" customFormat="1" ht="25.5" hidden="1">
      <c r="A110" s="104" t="s">
        <v>169</v>
      </c>
      <c r="B110" s="105" t="s">
        <v>170</v>
      </c>
      <c r="C110" s="16"/>
      <c r="D110" s="16"/>
      <c r="E110" s="47" t="e">
        <f t="shared" si="8"/>
        <v>#DIV/0!</v>
      </c>
      <c r="F110" s="30">
        <f t="shared" si="9"/>
        <v>0</v>
      </c>
      <c r="H110" s="2" t="s">
        <v>171</v>
      </c>
    </row>
    <row r="111" spans="1:6" s="2" customFormat="1" ht="15.75">
      <c r="A111" s="104" t="s">
        <v>167</v>
      </c>
      <c r="B111" s="105" t="s">
        <v>172</v>
      </c>
      <c r="C111" s="16">
        <v>297</v>
      </c>
      <c r="D111" s="16"/>
      <c r="E111" s="47">
        <f t="shared" si="8"/>
        <v>0</v>
      </c>
      <c r="F111" s="30">
        <f t="shared" si="9"/>
        <v>-297</v>
      </c>
    </row>
    <row r="112" spans="1:6" s="2" customFormat="1" ht="23.25" customHeight="1">
      <c r="A112" s="104" t="s">
        <v>173</v>
      </c>
      <c r="B112" s="105" t="s">
        <v>174</v>
      </c>
      <c r="C112" s="18">
        <v>15638.35</v>
      </c>
      <c r="D112" s="16">
        <v>7020.1</v>
      </c>
      <c r="E112" s="47">
        <f t="shared" si="8"/>
        <v>0.4489028573986386</v>
      </c>
      <c r="F112" s="30">
        <f t="shared" si="9"/>
        <v>-8618.25</v>
      </c>
    </row>
    <row r="113" spans="1:6" s="2" customFormat="1" ht="25.5" hidden="1">
      <c r="A113" s="102" t="s">
        <v>175</v>
      </c>
      <c r="B113" s="106" t="s">
        <v>176</v>
      </c>
      <c r="C113" s="43">
        <f>SUM(C114:C116)</f>
        <v>0</v>
      </c>
      <c r="D113" s="43">
        <f>SUM(D114:D116)</f>
        <v>0</v>
      </c>
      <c r="E113" s="44" t="e">
        <f t="shared" si="8"/>
        <v>#DIV/0!</v>
      </c>
      <c r="F113" s="43">
        <f t="shared" si="9"/>
        <v>0</v>
      </c>
    </row>
    <row r="114" spans="1:6" s="2" customFormat="1" ht="15.75" hidden="1">
      <c r="A114" s="104" t="s">
        <v>177</v>
      </c>
      <c r="B114" s="105" t="s">
        <v>178</v>
      </c>
      <c r="C114" s="16">
        <v>0</v>
      </c>
      <c r="D114" s="16"/>
      <c r="E114" s="47"/>
      <c r="F114" s="43">
        <f t="shared" si="9"/>
        <v>0</v>
      </c>
    </row>
    <row r="115" spans="1:6" s="2" customFormat="1" ht="48.75" customHeight="1" hidden="1">
      <c r="A115" s="104" t="s">
        <v>179</v>
      </c>
      <c r="B115" s="105" t="s">
        <v>180</v>
      </c>
      <c r="C115" s="16"/>
      <c r="D115" s="16"/>
      <c r="E115" s="47" t="e">
        <f>D115/C115</f>
        <v>#DIV/0!</v>
      </c>
      <c r="F115" s="30">
        <f t="shared" si="9"/>
        <v>0</v>
      </c>
    </row>
    <row r="116" spans="1:6" s="2" customFormat="1" ht="15.75" hidden="1">
      <c r="A116" s="104" t="s">
        <v>181</v>
      </c>
      <c r="B116" s="105" t="s">
        <v>182</v>
      </c>
      <c r="C116" s="16"/>
      <c r="D116" s="16"/>
      <c r="E116" s="47"/>
      <c r="F116" s="43">
        <f t="shared" si="9"/>
        <v>0</v>
      </c>
    </row>
    <row r="117" spans="1:6" s="2" customFormat="1" ht="14.25" customHeight="1">
      <c r="A117" s="102" t="s">
        <v>183</v>
      </c>
      <c r="B117" s="106" t="s">
        <v>184</v>
      </c>
      <c r="C117" s="43">
        <f>SUM(C118:C120)</f>
        <v>1625</v>
      </c>
      <c r="D117" s="43">
        <f>SUM(D119:D120)</f>
        <v>979.3</v>
      </c>
      <c r="E117" s="44">
        <f aca="true" t="shared" si="10" ref="E117:E124">D117/C117</f>
        <v>0.6026461538461538</v>
      </c>
      <c r="F117" s="43">
        <f t="shared" si="9"/>
        <v>-645.7</v>
      </c>
    </row>
    <row r="118" spans="1:6" s="2" customFormat="1" ht="14.25" customHeight="1">
      <c r="A118" s="107" t="s">
        <v>185</v>
      </c>
      <c r="B118" s="108" t="s">
        <v>186</v>
      </c>
      <c r="C118" s="109">
        <v>25</v>
      </c>
      <c r="D118" s="30"/>
      <c r="E118" s="47">
        <f t="shared" si="10"/>
        <v>0</v>
      </c>
      <c r="F118" s="30">
        <f t="shared" si="9"/>
        <v>-25</v>
      </c>
    </row>
    <row r="119" spans="1:6" s="2" customFormat="1" ht="16.5" customHeight="1">
      <c r="A119" s="104" t="s">
        <v>187</v>
      </c>
      <c r="B119" s="105" t="s">
        <v>188</v>
      </c>
      <c r="C119" s="16">
        <v>1600</v>
      </c>
      <c r="D119" s="16">
        <v>979.3</v>
      </c>
      <c r="E119" s="47">
        <f t="shared" si="10"/>
        <v>0.6120625</v>
      </c>
      <c r="F119" s="30">
        <f t="shared" si="9"/>
        <v>-620.7</v>
      </c>
    </row>
    <row r="120" spans="1:6" s="2" customFormat="1" ht="20.25" customHeight="1" hidden="1">
      <c r="A120" s="104" t="s">
        <v>189</v>
      </c>
      <c r="B120" s="105" t="s">
        <v>190</v>
      </c>
      <c r="C120" s="16">
        <v>0</v>
      </c>
      <c r="D120" s="16"/>
      <c r="E120" s="47" t="e">
        <f t="shared" si="10"/>
        <v>#DIV/0!</v>
      </c>
      <c r="F120" s="30">
        <f t="shared" si="9"/>
        <v>0</v>
      </c>
    </row>
    <row r="121" spans="1:6" s="2" customFormat="1" ht="18.75" customHeight="1">
      <c r="A121" s="102" t="s">
        <v>191</v>
      </c>
      <c r="B121" s="106" t="s">
        <v>192</v>
      </c>
      <c r="C121" s="43">
        <f>SUM(C122:C125)</f>
        <v>3506.1</v>
      </c>
      <c r="D121" s="43">
        <f>SUM(D122:D125)</f>
        <v>266.1</v>
      </c>
      <c r="E121" s="44">
        <f t="shared" si="10"/>
        <v>0.07589629502866434</v>
      </c>
      <c r="F121" s="43">
        <f t="shared" si="9"/>
        <v>-3240</v>
      </c>
    </row>
    <row r="122" spans="1:6" s="2" customFormat="1" ht="17.25" customHeight="1">
      <c r="A122" s="104" t="s">
        <v>193</v>
      </c>
      <c r="B122" s="105" t="s">
        <v>194</v>
      </c>
      <c r="C122" s="16">
        <v>3240</v>
      </c>
      <c r="D122" s="16"/>
      <c r="E122" s="47">
        <f t="shared" si="10"/>
        <v>0</v>
      </c>
      <c r="F122" s="30">
        <f t="shared" si="9"/>
        <v>-3240</v>
      </c>
    </row>
    <row r="123" spans="1:6" s="2" customFormat="1" ht="15.75">
      <c r="A123" s="104" t="s">
        <v>195</v>
      </c>
      <c r="B123" s="105" t="s">
        <v>196</v>
      </c>
      <c r="C123" s="110">
        <v>266.1</v>
      </c>
      <c r="D123" s="16">
        <v>266.1</v>
      </c>
      <c r="E123" s="47">
        <f t="shared" si="10"/>
        <v>1</v>
      </c>
      <c r="F123" s="30">
        <f t="shared" si="9"/>
        <v>0</v>
      </c>
    </row>
    <row r="124" spans="1:6" s="2" customFormat="1" ht="23.25" customHeight="1" hidden="1">
      <c r="A124" s="104" t="s">
        <v>197</v>
      </c>
      <c r="B124" s="105" t="s">
        <v>198</v>
      </c>
      <c r="C124" s="16"/>
      <c r="D124" s="16"/>
      <c r="E124" s="47" t="e">
        <f t="shared" si="10"/>
        <v>#DIV/0!</v>
      </c>
      <c r="F124" s="30">
        <f t="shared" si="9"/>
        <v>0</v>
      </c>
    </row>
    <row r="125" spans="1:6" s="2" customFormat="1" ht="27.75" customHeight="1" hidden="1">
      <c r="A125" s="104" t="s">
        <v>199</v>
      </c>
      <c r="B125" s="105" t="s">
        <v>200</v>
      </c>
      <c r="C125" s="16"/>
      <c r="D125" s="16"/>
      <c r="E125" s="40" t="e">
        <f>D125/#REF!</f>
        <v>#REF!</v>
      </c>
      <c r="F125" s="43">
        <f t="shared" si="9"/>
        <v>0</v>
      </c>
    </row>
    <row r="126" spans="1:6" s="2" customFormat="1" ht="18.75" customHeight="1">
      <c r="A126" s="102" t="s">
        <v>201</v>
      </c>
      <c r="B126" s="106" t="s">
        <v>202</v>
      </c>
      <c r="C126" s="43">
        <f>SUM(C127:C127)</f>
        <v>750</v>
      </c>
      <c r="D126" s="43">
        <f>SUM(D127:D127)</f>
        <v>350.1</v>
      </c>
      <c r="E126" s="44">
        <f aca="true" t="shared" si="11" ref="E126:E134">D126/C126</f>
        <v>0.46680000000000005</v>
      </c>
      <c r="F126" s="43">
        <f t="shared" si="9"/>
        <v>-399.9</v>
      </c>
    </row>
    <row r="127" spans="1:6" s="2" customFormat="1" ht="30.75" customHeight="1">
      <c r="A127" s="104" t="s">
        <v>203</v>
      </c>
      <c r="B127" s="105" t="s">
        <v>204</v>
      </c>
      <c r="C127" s="16">
        <v>750</v>
      </c>
      <c r="D127" s="16">
        <v>350.1</v>
      </c>
      <c r="E127" s="47">
        <f t="shared" si="11"/>
        <v>0.46680000000000005</v>
      </c>
      <c r="F127" s="30">
        <f t="shared" si="9"/>
        <v>-399.9</v>
      </c>
    </row>
    <row r="128" spans="1:6" s="2" customFormat="1" ht="15.75">
      <c r="A128" s="102" t="s">
        <v>205</v>
      </c>
      <c r="B128" s="106" t="s">
        <v>206</v>
      </c>
      <c r="C128" s="43">
        <f>C129+C130+C131+C132</f>
        <v>276290.33</v>
      </c>
      <c r="D128" s="43">
        <f>SUM(D129:D132)</f>
        <v>161527.2</v>
      </c>
      <c r="E128" s="44">
        <f t="shared" si="11"/>
        <v>0.5846284956842319</v>
      </c>
      <c r="F128" s="43">
        <f t="shared" si="9"/>
        <v>-114763.13</v>
      </c>
    </row>
    <row r="129" spans="1:6" s="2" customFormat="1" ht="15.75">
      <c r="A129" s="104" t="s">
        <v>207</v>
      </c>
      <c r="B129" s="105" t="s">
        <v>208</v>
      </c>
      <c r="C129" s="16">
        <v>54696.3</v>
      </c>
      <c r="D129" s="16">
        <v>32108.6</v>
      </c>
      <c r="E129" s="47">
        <f t="shared" si="11"/>
        <v>0.5870342235215179</v>
      </c>
      <c r="F129" s="30">
        <f t="shared" si="9"/>
        <v>-22587.700000000004</v>
      </c>
    </row>
    <row r="130" spans="1:6" s="2" customFormat="1" ht="19.5" customHeight="1">
      <c r="A130" s="104" t="s">
        <v>209</v>
      </c>
      <c r="B130" s="105" t="s">
        <v>210</v>
      </c>
      <c r="C130" s="18">
        <v>206222.6</v>
      </c>
      <c r="D130" s="18">
        <v>121773.4</v>
      </c>
      <c r="E130" s="47">
        <f t="shared" si="11"/>
        <v>0.5904949312054062</v>
      </c>
      <c r="F130" s="30">
        <f t="shared" si="9"/>
        <v>-84449.20000000001</v>
      </c>
    </row>
    <row r="131" spans="1:6" s="2" customFormat="1" ht="18.75" customHeight="1">
      <c r="A131" s="104" t="s">
        <v>211</v>
      </c>
      <c r="B131" s="105" t="s">
        <v>212</v>
      </c>
      <c r="C131" s="18">
        <v>1571.43</v>
      </c>
      <c r="D131" s="18">
        <v>867</v>
      </c>
      <c r="E131" s="47">
        <f t="shared" si="11"/>
        <v>0.5517267711574807</v>
      </c>
      <c r="F131" s="30">
        <f t="shared" si="9"/>
        <v>-704.4300000000001</v>
      </c>
    </row>
    <row r="132" spans="1:6" s="2" customFormat="1" ht="19.5" customHeight="1">
      <c r="A132" s="104" t="s">
        <v>213</v>
      </c>
      <c r="B132" s="105" t="s">
        <v>214</v>
      </c>
      <c r="C132" s="16">
        <v>13800</v>
      </c>
      <c r="D132" s="16">
        <v>6778.2</v>
      </c>
      <c r="E132" s="47">
        <f t="shared" si="11"/>
        <v>0.49117391304347824</v>
      </c>
      <c r="F132" s="30">
        <f t="shared" si="9"/>
        <v>-7021.8</v>
      </c>
    </row>
    <row r="133" spans="1:6" s="2" customFormat="1" ht="15.75">
      <c r="A133" s="102" t="s">
        <v>215</v>
      </c>
      <c r="B133" s="106" t="s">
        <v>216</v>
      </c>
      <c r="C133" s="43">
        <f>SUM(C134:C136)</f>
        <v>15022.9</v>
      </c>
      <c r="D133" s="43">
        <f>SUM(D134:D136)</f>
        <v>8445.3</v>
      </c>
      <c r="E133" s="44">
        <f t="shared" si="11"/>
        <v>0.5621617663700084</v>
      </c>
      <c r="F133" s="43">
        <f t="shared" si="9"/>
        <v>-6577.6</v>
      </c>
    </row>
    <row r="134" spans="1:6" s="2" customFormat="1" ht="15.75">
      <c r="A134" s="104" t="s">
        <v>217</v>
      </c>
      <c r="B134" s="105" t="s">
        <v>218</v>
      </c>
      <c r="C134" s="16">
        <v>15022.9</v>
      </c>
      <c r="D134" s="16">
        <v>8445.3</v>
      </c>
      <c r="E134" s="47">
        <f t="shared" si="11"/>
        <v>0.5621617663700084</v>
      </c>
      <c r="F134" s="30">
        <f t="shared" si="9"/>
        <v>-6577.6</v>
      </c>
    </row>
    <row r="135" spans="1:6" s="2" customFormat="1" ht="15.75" hidden="1">
      <c r="A135" s="104" t="s">
        <v>219</v>
      </c>
      <c r="B135" s="105" t="s">
        <v>220</v>
      </c>
      <c r="C135" s="16"/>
      <c r="D135" s="16"/>
      <c r="E135" s="40" t="e">
        <f>D135/#REF!</f>
        <v>#REF!</v>
      </c>
      <c r="F135" s="43">
        <f t="shared" si="9"/>
        <v>0</v>
      </c>
    </row>
    <row r="136" spans="1:6" s="2" customFormat="1" ht="15.75" hidden="1">
      <c r="A136" s="104" t="s">
        <v>221</v>
      </c>
      <c r="B136" s="105" t="s">
        <v>222</v>
      </c>
      <c r="C136" s="16"/>
      <c r="D136" s="16"/>
      <c r="E136" s="40" t="e">
        <f>D136/#REF!</f>
        <v>#REF!</v>
      </c>
      <c r="F136" s="43">
        <f t="shared" si="9"/>
        <v>0</v>
      </c>
    </row>
    <row r="137" spans="1:6" s="2" customFormat="1" ht="15.75" hidden="1">
      <c r="A137" s="102" t="s">
        <v>223</v>
      </c>
      <c r="B137" s="106" t="s">
        <v>224</v>
      </c>
      <c r="C137" s="43">
        <f>SUM(C138:C141)</f>
        <v>0</v>
      </c>
      <c r="D137" s="43">
        <f>SUM(D138:D141)</f>
        <v>0</v>
      </c>
      <c r="E137" s="44" t="e">
        <f aca="true" t="shared" si="12" ref="E137:E157">D137/C137</f>
        <v>#DIV/0!</v>
      </c>
      <c r="F137" s="43">
        <f t="shared" si="9"/>
        <v>0</v>
      </c>
    </row>
    <row r="138" spans="1:6" s="2" customFormat="1" ht="19.5" customHeight="1" hidden="1">
      <c r="A138" s="104" t="s">
        <v>225</v>
      </c>
      <c r="B138" s="105" t="s">
        <v>226</v>
      </c>
      <c r="C138" s="16"/>
      <c r="D138" s="16"/>
      <c r="E138" s="47" t="e">
        <f t="shared" si="12"/>
        <v>#DIV/0!</v>
      </c>
      <c r="F138" s="30">
        <f t="shared" si="9"/>
        <v>0</v>
      </c>
    </row>
    <row r="139" spans="1:7" s="2" customFormat="1" ht="15.75" customHeight="1" hidden="1">
      <c r="A139" s="104" t="s">
        <v>227</v>
      </c>
      <c r="B139" s="105" t="s">
        <v>228</v>
      </c>
      <c r="C139" s="16"/>
      <c r="D139" s="16"/>
      <c r="E139" s="47" t="e">
        <f t="shared" si="12"/>
        <v>#DIV/0!</v>
      </c>
      <c r="F139" s="30">
        <f t="shared" si="9"/>
        <v>0</v>
      </c>
      <c r="G139" s="67"/>
    </row>
    <row r="140" spans="1:6" s="2" customFormat="1" ht="16.5" customHeight="1" hidden="1">
      <c r="A140" s="104" t="s">
        <v>229</v>
      </c>
      <c r="B140" s="105" t="s">
        <v>230</v>
      </c>
      <c r="C140" s="16"/>
      <c r="D140" s="16"/>
      <c r="E140" s="47" t="e">
        <f t="shared" si="12"/>
        <v>#DIV/0!</v>
      </c>
      <c r="F140" s="30">
        <f t="shared" si="9"/>
        <v>0</v>
      </c>
    </row>
    <row r="141" spans="1:6" s="2" customFormat="1" ht="15.75" hidden="1">
      <c r="A141" s="104" t="s">
        <v>231</v>
      </c>
      <c r="B141" s="105" t="s">
        <v>232</v>
      </c>
      <c r="C141" s="16"/>
      <c r="D141" s="16"/>
      <c r="E141" s="47" t="e">
        <f t="shared" si="12"/>
        <v>#DIV/0!</v>
      </c>
      <c r="F141" s="30">
        <f t="shared" si="9"/>
        <v>0</v>
      </c>
    </row>
    <row r="142" spans="1:6" s="2" customFormat="1" ht="15.75">
      <c r="A142" s="102" t="s">
        <v>233</v>
      </c>
      <c r="B142" s="106" t="s">
        <v>234</v>
      </c>
      <c r="C142" s="43">
        <f>C143+C144+C145</f>
        <v>55440.119999999995</v>
      </c>
      <c r="D142" s="43">
        <f>D143+D144+D145</f>
        <v>32867.1</v>
      </c>
      <c r="E142" s="44">
        <f t="shared" si="12"/>
        <v>0.5928396258882557</v>
      </c>
      <c r="F142" s="43">
        <f t="shared" si="9"/>
        <v>-22573.019999999997</v>
      </c>
    </row>
    <row r="143" spans="1:6" s="52" customFormat="1" ht="15.75">
      <c r="A143" s="107" t="s">
        <v>235</v>
      </c>
      <c r="B143" s="108" t="s">
        <v>236</v>
      </c>
      <c r="C143" s="16">
        <v>1900</v>
      </c>
      <c r="D143" s="109">
        <v>703.5</v>
      </c>
      <c r="E143" s="47">
        <f t="shared" si="12"/>
        <v>0.37026315789473685</v>
      </c>
      <c r="F143" s="30">
        <f t="shared" si="9"/>
        <v>-1196.5</v>
      </c>
    </row>
    <row r="144" spans="1:6" s="2" customFormat="1" ht="17.25" customHeight="1">
      <c r="A144" s="104" t="s">
        <v>237</v>
      </c>
      <c r="B144" s="105" t="s">
        <v>238</v>
      </c>
      <c r="C144" s="18">
        <v>30308.82</v>
      </c>
      <c r="D144" s="16">
        <v>17634.5</v>
      </c>
      <c r="E144" s="47">
        <f t="shared" si="12"/>
        <v>0.5818273360691706</v>
      </c>
      <c r="F144" s="30">
        <f t="shared" si="9"/>
        <v>-12674.32</v>
      </c>
    </row>
    <row r="145" spans="1:6" s="2" customFormat="1" ht="15.75">
      <c r="A145" s="104" t="s">
        <v>239</v>
      </c>
      <c r="B145" s="105" t="s">
        <v>240</v>
      </c>
      <c r="C145" s="16">
        <v>23231.3</v>
      </c>
      <c r="D145" s="16">
        <v>14529.1</v>
      </c>
      <c r="E145" s="47">
        <f t="shared" si="12"/>
        <v>0.6254105452557541</v>
      </c>
      <c r="F145" s="30">
        <f t="shared" si="9"/>
        <v>-8702.199999999999</v>
      </c>
    </row>
    <row r="146" spans="1:6" s="2" customFormat="1" ht="15.75">
      <c r="A146" s="111" t="s">
        <v>241</v>
      </c>
      <c r="B146" s="112" t="s">
        <v>242</v>
      </c>
      <c r="C146" s="49">
        <f>SUM(C147:C148)</f>
        <v>5600</v>
      </c>
      <c r="D146" s="49">
        <f>SUM(D147:D148)</f>
        <v>2807.8</v>
      </c>
      <c r="E146" s="44">
        <f t="shared" si="12"/>
        <v>0.5013928571428572</v>
      </c>
      <c r="F146" s="43">
        <f t="shared" si="9"/>
        <v>-2792.2</v>
      </c>
    </row>
    <row r="147" spans="1:6" s="2" customFormat="1" ht="15.75">
      <c r="A147" s="104" t="s">
        <v>243</v>
      </c>
      <c r="B147" s="105" t="s">
        <v>242</v>
      </c>
      <c r="C147" s="16">
        <v>4900</v>
      </c>
      <c r="D147" s="16">
        <v>2429.5</v>
      </c>
      <c r="E147" s="47">
        <f t="shared" si="12"/>
        <v>0.49581632653061225</v>
      </c>
      <c r="F147" s="30">
        <f t="shared" si="9"/>
        <v>-2470.5</v>
      </c>
    </row>
    <row r="148" spans="1:6" s="2" customFormat="1" ht="25.5">
      <c r="A148" s="104" t="s">
        <v>244</v>
      </c>
      <c r="B148" s="105" t="s">
        <v>245</v>
      </c>
      <c r="C148" s="16">
        <v>700</v>
      </c>
      <c r="D148" s="16">
        <v>378.3</v>
      </c>
      <c r="E148" s="47">
        <f t="shared" si="12"/>
        <v>0.5404285714285715</v>
      </c>
      <c r="F148" s="30">
        <f t="shared" si="9"/>
        <v>-321.7</v>
      </c>
    </row>
    <row r="149" spans="1:6" s="2" customFormat="1" ht="15.75" hidden="1">
      <c r="A149" s="111" t="s">
        <v>246</v>
      </c>
      <c r="B149" s="112" t="s">
        <v>247</v>
      </c>
      <c r="C149" s="49">
        <f>C150</f>
        <v>0</v>
      </c>
      <c r="D149" s="49">
        <f>D150</f>
        <v>0</v>
      </c>
      <c r="E149" s="44" t="e">
        <f t="shared" si="12"/>
        <v>#DIV/0!</v>
      </c>
      <c r="F149" s="43">
        <f t="shared" si="9"/>
        <v>0</v>
      </c>
    </row>
    <row r="150" spans="1:6" s="2" customFormat="1" ht="25.5" hidden="1">
      <c r="A150" s="104" t="s">
        <v>248</v>
      </c>
      <c r="B150" s="105" t="s">
        <v>249</v>
      </c>
      <c r="C150" s="16">
        <v>0</v>
      </c>
      <c r="D150" s="16"/>
      <c r="E150" s="47" t="e">
        <f t="shared" si="12"/>
        <v>#DIV/0!</v>
      </c>
      <c r="F150" s="30">
        <f t="shared" si="9"/>
        <v>0</v>
      </c>
    </row>
    <row r="151" spans="1:6" s="2" customFormat="1" ht="25.5" hidden="1">
      <c r="A151" s="111" t="s">
        <v>250</v>
      </c>
      <c r="B151" s="112" t="s">
        <v>168</v>
      </c>
      <c r="C151" s="49">
        <f>C152</f>
        <v>0</v>
      </c>
      <c r="D151" s="49">
        <f>D152</f>
        <v>0</v>
      </c>
      <c r="E151" s="44" t="e">
        <f t="shared" si="12"/>
        <v>#DIV/0!</v>
      </c>
      <c r="F151" s="43">
        <f t="shared" si="9"/>
        <v>0</v>
      </c>
    </row>
    <row r="152" spans="1:6" s="2" customFormat="1" ht="25.5" hidden="1">
      <c r="A152" s="104" t="s">
        <v>251</v>
      </c>
      <c r="B152" s="105" t="s">
        <v>168</v>
      </c>
      <c r="C152" s="16"/>
      <c r="D152" s="16"/>
      <c r="E152" s="47" t="e">
        <f t="shared" si="12"/>
        <v>#DIV/0!</v>
      </c>
      <c r="F152" s="30">
        <f t="shared" si="9"/>
        <v>0</v>
      </c>
    </row>
    <row r="153" spans="1:6" s="2" customFormat="1" ht="15.75" hidden="1">
      <c r="A153" s="104"/>
      <c r="B153" s="105"/>
      <c r="C153" s="16"/>
      <c r="D153" s="16"/>
      <c r="E153" s="44" t="e">
        <f t="shared" si="12"/>
        <v>#DIV/0!</v>
      </c>
      <c r="F153" s="43">
        <f t="shared" si="9"/>
        <v>0</v>
      </c>
    </row>
    <row r="154" spans="1:6" s="2" customFormat="1" ht="15.75" hidden="1">
      <c r="A154" s="104"/>
      <c r="B154" s="105"/>
      <c r="C154" s="16"/>
      <c r="D154" s="16"/>
      <c r="E154" s="44" t="e">
        <f t="shared" si="12"/>
        <v>#DIV/0!</v>
      </c>
      <c r="F154" s="43">
        <f t="shared" si="9"/>
        <v>0</v>
      </c>
    </row>
    <row r="155" spans="1:6" s="2" customFormat="1" ht="38.25">
      <c r="A155" s="111" t="s">
        <v>252</v>
      </c>
      <c r="B155" s="112" t="s">
        <v>253</v>
      </c>
      <c r="C155" s="49">
        <f>SUM(C156)</f>
        <v>778.4</v>
      </c>
      <c r="D155" s="49">
        <f>SUM(D156)</f>
        <v>778.4</v>
      </c>
      <c r="E155" s="44">
        <f>D155/C155</f>
        <v>1</v>
      </c>
      <c r="F155" s="43">
        <f>D155-C155</f>
        <v>0</v>
      </c>
    </row>
    <row r="156" spans="1:6" s="2" customFormat="1" ht="25.5">
      <c r="A156" s="113" t="s">
        <v>254</v>
      </c>
      <c r="B156" s="114" t="s">
        <v>255</v>
      </c>
      <c r="C156" s="115">
        <v>778.4</v>
      </c>
      <c r="D156" s="115">
        <v>778.4</v>
      </c>
      <c r="E156" s="47">
        <f>D156/C156</f>
        <v>1</v>
      </c>
      <c r="F156" s="30">
        <f>D156-C156</f>
        <v>0</v>
      </c>
    </row>
    <row r="157" spans="1:6" s="2" customFormat="1" ht="21" customHeight="1">
      <c r="A157" s="116"/>
      <c r="B157" s="117" t="s">
        <v>256</v>
      </c>
      <c r="C157" s="43">
        <f>C103+C113+C117+C121+C126+C128+C133+C137+C142+C146+C149+C151+C155</f>
        <v>409555.80000000005</v>
      </c>
      <c r="D157" s="43">
        <f>D103+D113+D117+D121+D126+D128+D133+D137+D142+D146+D149+D155</f>
        <v>226937.4</v>
      </c>
      <c r="E157" s="44">
        <f t="shared" si="12"/>
        <v>0.5541061804032563</v>
      </c>
      <c r="F157" s="43">
        <f t="shared" si="9"/>
        <v>-182618.40000000005</v>
      </c>
    </row>
    <row r="158" spans="1:6" s="2" customFormat="1" ht="15.75">
      <c r="A158" s="136" t="s">
        <v>257</v>
      </c>
      <c r="B158" s="137"/>
      <c r="E158" s="47"/>
      <c r="F158" s="30"/>
    </row>
    <row r="159" spans="1:6" s="119" customFormat="1" ht="33.75" customHeight="1">
      <c r="A159" s="118"/>
      <c r="B159" s="48" t="s">
        <v>258</v>
      </c>
      <c r="C159" s="49">
        <f>SUM(C160:C172)</f>
        <v>5624.5</v>
      </c>
      <c r="D159" s="49">
        <f>D160+D172+D162+D168+D163+D164+D165+D167+D166+D169+D161+D171+D170</f>
        <v>2212.4</v>
      </c>
      <c r="E159" s="44">
        <f aca="true" t="shared" si="13" ref="E159:E173">D159/C159</f>
        <v>0.39335052004622634</v>
      </c>
      <c r="F159" s="43">
        <f aca="true" t="shared" si="14" ref="F159:F174">D159-C159</f>
        <v>-3412.1</v>
      </c>
    </row>
    <row r="160" spans="1:6" s="2" customFormat="1" ht="15.75" hidden="1">
      <c r="A160" s="120"/>
      <c r="B160" s="121" t="s">
        <v>259</v>
      </c>
      <c r="C160" s="18"/>
      <c r="D160" s="122"/>
      <c r="E160" s="47" t="e">
        <f t="shared" si="13"/>
        <v>#DIV/0!</v>
      </c>
      <c r="F160" s="30">
        <f t="shared" si="14"/>
        <v>0</v>
      </c>
    </row>
    <row r="161" spans="1:6" s="2" customFormat="1" ht="15.75" hidden="1">
      <c r="A161" s="120"/>
      <c r="B161" s="121" t="s">
        <v>260</v>
      </c>
      <c r="C161" s="18"/>
      <c r="D161" s="122"/>
      <c r="E161" s="47" t="e">
        <f t="shared" si="13"/>
        <v>#DIV/0!</v>
      </c>
      <c r="F161" s="30">
        <f t="shared" si="14"/>
        <v>0</v>
      </c>
    </row>
    <row r="162" spans="1:6" s="2" customFormat="1" ht="18" customHeight="1" hidden="1">
      <c r="A162" s="120"/>
      <c r="B162" s="121" t="s">
        <v>261</v>
      </c>
      <c r="C162" s="18"/>
      <c r="D162" s="122"/>
      <c r="E162" s="47" t="e">
        <f t="shared" si="13"/>
        <v>#DIV/0!</v>
      </c>
      <c r="F162" s="30">
        <f t="shared" si="14"/>
        <v>0</v>
      </c>
    </row>
    <row r="163" spans="1:6" s="2" customFormat="1" ht="18" customHeight="1" hidden="1">
      <c r="A163" s="120"/>
      <c r="B163" s="121" t="s">
        <v>262</v>
      </c>
      <c r="C163" s="18"/>
      <c r="D163" s="122"/>
      <c r="E163" s="47" t="e">
        <f t="shared" si="13"/>
        <v>#DIV/0!</v>
      </c>
      <c r="F163" s="30">
        <f t="shared" si="14"/>
        <v>0</v>
      </c>
    </row>
    <row r="164" spans="1:6" s="2" customFormat="1" ht="62.25" customHeight="1" hidden="1">
      <c r="A164" s="120"/>
      <c r="B164" s="121"/>
      <c r="C164" s="18"/>
      <c r="D164" s="122"/>
      <c r="E164" s="47" t="e">
        <f t="shared" si="13"/>
        <v>#DIV/0!</v>
      </c>
      <c r="F164" s="30">
        <f t="shared" si="14"/>
        <v>0</v>
      </c>
    </row>
    <row r="165" spans="1:6" s="2" customFormat="1" ht="15.75" hidden="1">
      <c r="A165" s="120"/>
      <c r="B165" s="121"/>
      <c r="C165" s="18"/>
      <c r="D165" s="122"/>
      <c r="E165" s="47" t="e">
        <f t="shared" si="13"/>
        <v>#DIV/0!</v>
      </c>
      <c r="F165" s="30">
        <f t="shared" si="14"/>
        <v>0</v>
      </c>
    </row>
    <row r="166" spans="1:6" s="2" customFormat="1" ht="18" customHeight="1" hidden="1">
      <c r="A166" s="120"/>
      <c r="B166" s="121" t="s">
        <v>263</v>
      </c>
      <c r="C166" s="18"/>
      <c r="D166" s="122"/>
      <c r="E166" s="47" t="e">
        <f t="shared" si="13"/>
        <v>#DIV/0!</v>
      </c>
      <c r="F166" s="30">
        <f t="shared" si="14"/>
        <v>0</v>
      </c>
    </row>
    <row r="167" spans="1:6" s="2" customFormat="1" ht="16.5" customHeight="1" hidden="1">
      <c r="A167" s="120"/>
      <c r="B167" s="53" t="s">
        <v>85</v>
      </c>
      <c r="C167" s="18"/>
      <c r="D167" s="122"/>
      <c r="E167" s="47" t="e">
        <f t="shared" si="13"/>
        <v>#DIV/0!</v>
      </c>
      <c r="F167" s="30">
        <f t="shared" si="14"/>
        <v>0</v>
      </c>
    </row>
    <row r="168" spans="1:6" s="2" customFormat="1" ht="18" customHeight="1" hidden="1">
      <c r="A168" s="120"/>
      <c r="B168" s="121" t="s">
        <v>264</v>
      </c>
      <c r="C168" s="18"/>
      <c r="D168" s="122"/>
      <c r="E168" s="47" t="e">
        <f t="shared" si="13"/>
        <v>#DIV/0!</v>
      </c>
      <c r="F168" s="30">
        <f t="shared" si="14"/>
        <v>0</v>
      </c>
    </row>
    <row r="169" spans="1:6" s="2" customFormat="1" ht="27" customHeight="1" hidden="1">
      <c r="A169" s="120"/>
      <c r="B169" s="53" t="s">
        <v>265</v>
      </c>
      <c r="C169" s="18"/>
      <c r="D169" s="122"/>
      <c r="E169" s="47" t="e">
        <f t="shared" si="13"/>
        <v>#DIV/0!</v>
      </c>
      <c r="F169" s="30">
        <f t="shared" si="14"/>
        <v>0</v>
      </c>
    </row>
    <row r="170" spans="1:6" s="2" customFormat="1" ht="27" customHeight="1" hidden="1">
      <c r="A170" s="120"/>
      <c r="B170" s="123" t="s">
        <v>266</v>
      </c>
      <c r="C170" s="18"/>
      <c r="D170" s="122"/>
      <c r="E170" s="47"/>
      <c r="F170" s="30"/>
    </row>
    <row r="171" spans="1:6" s="2" customFormat="1" ht="27" customHeight="1" hidden="1">
      <c r="A171" s="120"/>
      <c r="B171" s="123" t="s">
        <v>262</v>
      </c>
      <c r="C171" s="18"/>
      <c r="D171" s="122"/>
      <c r="E171" s="47" t="e">
        <f t="shared" si="13"/>
        <v>#DIV/0!</v>
      </c>
      <c r="F171" s="30">
        <f t="shared" si="14"/>
        <v>0</v>
      </c>
    </row>
    <row r="172" spans="1:6" s="2" customFormat="1" ht="15.75" hidden="1">
      <c r="A172" s="120"/>
      <c r="B172" s="121" t="s">
        <v>271</v>
      </c>
      <c r="C172" s="18">
        <v>5624.5</v>
      </c>
      <c r="D172" s="122">
        <v>2212.4</v>
      </c>
      <c r="E172" s="47">
        <f t="shared" si="13"/>
        <v>0.39335052004622634</v>
      </c>
      <c r="F172" s="30">
        <f t="shared" si="14"/>
        <v>-3412.1</v>
      </c>
    </row>
    <row r="173" spans="1:6" s="2" customFormat="1" ht="15.75">
      <c r="A173" s="124"/>
      <c r="B173" s="125" t="s">
        <v>267</v>
      </c>
      <c r="C173" s="126">
        <f>C157</f>
        <v>409555.80000000005</v>
      </c>
      <c r="D173" s="126">
        <f>D157</f>
        <v>226937.4</v>
      </c>
      <c r="E173" s="40">
        <f t="shared" si="13"/>
        <v>0.5541061804032563</v>
      </c>
      <c r="F173" s="39">
        <f>D173-C173</f>
        <v>-182618.40000000005</v>
      </c>
    </row>
    <row r="174" spans="1:6" s="2" customFormat="1" ht="57.75" customHeight="1">
      <c r="A174" s="127"/>
      <c r="B174" s="128" t="s">
        <v>268</v>
      </c>
      <c r="C174" s="129">
        <f>C101-C157</f>
        <v>-6572.020000000019</v>
      </c>
      <c r="D174" s="129">
        <f>D101-D157</f>
        <v>7604.599999999977</v>
      </c>
      <c r="E174" s="36"/>
      <c r="F174" s="30">
        <f t="shared" si="14"/>
        <v>14176.619999999995</v>
      </c>
    </row>
    <row r="175" ht="12.75">
      <c r="C175" s="55"/>
    </row>
    <row r="176" ht="12.75">
      <c r="C176" s="55"/>
    </row>
    <row r="177" ht="12.75">
      <c r="B177" s="130"/>
    </row>
    <row r="178" ht="12.75">
      <c r="B178" s="130"/>
    </row>
    <row r="179" ht="12.75">
      <c r="B179" s="130"/>
    </row>
    <row r="180" ht="12.75">
      <c r="B180" s="130"/>
    </row>
    <row r="181" ht="12.75">
      <c r="B181" s="130"/>
    </row>
    <row r="182" ht="12.75">
      <c r="B182" s="130"/>
    </row>
    <row r="183" ht="12.75">
      <c r="B183" s="130"/>
    </row>
    <row r="184" ht="12.75">
      <c r="B184" s="130"/>
    </row>
    <row r="185" ht="12.75">
      <c r="B185" s="130"/>
    </row>
    <row r="186" ht="12.75">
      <c r="B186" s="130"/>
    </row>
    <row r="187" ht="12.75">
      <c r="B187" s="130"/>
    </row>
    <row r="188" ht="12.75">
      <c r="B188" s="130"/>
    </row>
    <row r="189" ht="12.75">
      <c r="B189" s="130"/>
    </row>
    <row r="190" ht="12.75">
      <c r="B190" s="130"/>
    </row>
    <row r="191" ht="12.75">
      <c r="B191" s="130"/>
    </row>
    <row r="192" ht="12.75">
      <c r="B192" s="130"/>
    </row>
    <row r="193" ht="12.75">
      <c r="B193" s="130"/>
    </row>
    <row r="194" ht="12.75">
      <c r="B194" s="130"/>
    </row>
    <row r="195" ht="12.75">
      <c r="B195" s="130"/>
    </row>
    <row r="196" ht="12.75">
      <c r="B196" s="130"/>
    </row>
    <row r="197" ht="12.75">
      <c r="B197" s="130"/>
    </row>
    <row r="198" ht="12.75">
      <c r="B198" s="130"/>
    </row>
    <row r="199" ht="12.75">
      <c r="B199" s="130"/>
    </row>
  </sheetData>
  <sheetProtection sheet="1" objects="1" scenarios="1" selectLockedCells="1" selectUnlockedCells="1"/>
  <mergeCells count="9">
    <mergeCell ref="A102:B102"/>
    <mergeCell ref="A158:B158"/>
    <mergeCell ref="A3:F3"/>
    <mergeCell ref="A5:F5"/>
    <mergeCell ref="A8:B8"/>
    <mergeCell ref="B9:F9"/>
    <mergeCell ref="A30:B30"/>
    <mergeCell ref="A96:B96"/>
    <mergeCell ref="D4:F4"/>
  </mergeCells>
  <printOptions/>
  <pageMargins left="0.7874015748031497" right="0.1968503937007874" top="0.5905511811023623" bottom="0.5905511811023623" header="0.5118110236220472" footer="0.5118110236220472"/>
  <pageSetup fitToHeight="2" fitToWidth="1" horizontalDpi="600" verticalDpi="600" orientation="portrait" paperSize="9" scale="68" r:id="rId1"/>
  <rowBreaks count="2" manualBreakCount="2">
    <brk id="101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bsp</dc:creator>
  <cp:keywords/>
  <dc:description/>
  <cp:lastModifiedBy>Пользователь</cp:lastModifiedBy>
  <cp:lastPrinted>2015-07-30T05:55:59Z</cp:lastPrinted>
  <dcterms:created xsi:type="dcterms:W3CDTF">2015-07-28T07:20:13Z</dcterms:created>
  <dcterms:modified xsi:type="dcterms:W3CDTF">2015-08-01T05:09:33Z</dcterms:modified>
  <cp:category/>
  <cp:version/>
  <cp:contentType/>
  <cp:contentStatus/>
</cp:coreProperties>
</file>